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ULIED.PENARANDA.SDA\Desktop\2023\10-OCTUBRE\PLAN DE ACCIÖN SEPT\PA VF\Versión de andres\"/>
    </mc:Choice>
  </mc:AlternateContent>
  <xr:revisionPtr revIDLastSave="0" documentId="13_ncr:1_{9CA3C654-4475-46EF-9E24-7AEB82E44B44}" xr6:coauthVersionLast="47" xr6:coauthVersionMax="47" xr10:uidLastSave="{00000000-0000-0000-0000-000000000000}"/>
  <bookViews>
    <workbookView xWindow="-120" yWindow="-120" windowWidth="20730" windowHeight="11160" activeTab="1" xr2:uid="{00000000-000D-0000-FFFF-FFFF00000000}"/>
  </bookViews>
  <sheets>
    <sheet name="GESTIÓN" sheetId="5" r:id="rId1"/>
    <sheet name="INVERSIÓN" sheetId="1" r:id="rId2"/>
    <sheet name="ACTIVIDADES" sheetId="2" r:id="rId3"/>
    <sheet name="TERRITORIALIZACIÓN" sheetId="3" r:id="rId4"/>
    <sheet name="SPI" sheetId="4" r:id="rId5"/>
  </sheets>
  <externalReferences>
    <externalReference r:id="rId6"/>
    <externalReference r:id="rId7"/>
    <externalReference r:id="rId8"/>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W13" i="5" l="1"/>
  <c r="EV13" i="5"/>
  <c r="EU13" i="5"/>
  <c r="ET13" i="5"/>
  <c r="ET14" i="5" l="1"/>
  <c r="ER12" i="1"/>
  <c r="ER13" i="1"/>
  <c r="ER14" i="1"/>
  <c r="ER17" i="1"/>
  <c r="ER18" i="1"/>
  <c r="ER19" i="1"/>
  <c r="ER20" i="1"/>
  <c r="ER21" i="1"/>
  <c r="ER24" i="1"/>
  <c r="ER25" i="1"/>
  <c r="ER26" i="1"/>
  <c r="ER27" i="1"/>
  <c r="ER28" i="1"/>
  <c r="ER31" i="1"/>
  <c r="ER32" i="1"/>
  <c r="ER33" i="1"/>
  <c r="ER34" i="1"/>
  <c r="ER35" i="1"/>
  <c r="ER38" i="1"/>
  <c r="ER39" i="1"/>
  <c r="ER40" i="1"/>
  <c r="ER41" i="1"/>
  <c r="ER42" i="1"/>
  <c r="ER11" i="1"/>
  <c r="ER10" i="1"/>
  <c r="CI41" i="1"/>
  <c r="DN43" i="1" l="1"/>
  <c r="DC43" i="1"/>
  <c r="DN29" i="1"/>
  <c r="DN15" i="1"/>
  <c r="DI13" i="1"/>
  <c r="DO14" i="5" l="1"/>
  <c r="DN14" i="5"/>
  <c r="DM14" i="5"/>
  <c r="DL14" i="5"/>
  <c r="DK14" i="5"/>
  <c r="CK14" i="5"/>
  <c r="CJ14" i="5"/>
  <c r="CI14" i="5"/>
  <c r="CH14" i="5"/>
  <c r="CG14" i="5"/>
  <c r="BG14" i="5"/>
  <c r="BE14" i="5"/>
  <c r="BD14" i="5"/>
  <c r="BC14" i="5"/>
  <c r="BF14" i="5" s="1"/>
  <c r="AA14" i="5"/>
  <c r="AC14" i="5" s="1"/>
  <c r="Y14" i="5"/>
  <c r="Z14" i="5" s="1"/>
  <c r="AB14" i="5" s="1"/>
  <c r="DN13" i="5"/>
  <c r="DL13" i="5"/>
  <c r="DK13" i="5"/>
  <c r="CZ13" i="5"/>
  <c r="DO13" i="5" s="1"/>
  <c r="CK13" i="5"/>
  <c r="CJ13" i="5"/>
  <c r="CI13" i="5"/>
  <c r="CH13" i="5"/>
  <c r="CG13" i="5"/>
  <c r="BG13" i="5"/>
  <c r="BE13" i="5"/>
  <c r="AW13" i="5"/>
  <c r="BD13" i="5" s="1"/>
  <c r="AD13" i="5"/>
  <c r="AA13" i="5"/>
  <c r="AC13" i="5" s="1"/>
  <c r="Y13" i="5"/>
  <c r="Z13" i="5" s="1"/>
  <c r="AB13" i="5" s="1"/>
  <c r="DL10" i="1"/>
  <c r="O10" i="3" s="1"/>
  <c r="G503" i="4"/>
  <c r="G502" i="4"/>
  <c r="G501" i="4"/>
  <c r="G500" i="4"/>
  <c r="G499" i="4"/>
  <c r="G498" i="4"/>
  <c r="G497" i="4"/>
  <c r="G496" i="4"/>
  <c r="G495" i="4"/>
  <c r="G494" i="4"/>
  <c r="G493" i="4"/>
  <c r="G492" i="4"/>
  <c r="G488" i="4"/>
  <c r="G487" i="4"/>
  <c r="G486" i="4"/>
  <c r="E485" i="4"/>
  <c r="G485" i="4" s="1"/>
  <c r="E484" i="4"/>
  <c r="G484" i="4" s="1"/>
  <c r="E483" i="4"/>
  <c r="G483" i="4" s="1"/>
  <c r="F482" i="4"/>
  <c r="E482" i="4"/>
  <c r="F481" i="4"/>
  <c r="G481" i="4" s="1"/>
  <c r="G480" i="4"/>
  <c r="G479" i="4"/>
  <c r="G478" i="4"/>
  <c r="G477" i="4"/>
  <c r="G473" i="4"/>
  <c r="G472" i="4"/>
  <c r="G471" i="4"/>
  <c r="G470" i="4"/>
  <c r="G469" i="4"/>
  <c r="G468" i="4"/>
  <c r="G467" i="4"/>
  <c r="G466" i="4"/>
  <c r="G465" i="4"/>
  <c r="G464" i="4"/>
  <c r="G463" i="4"/>
  <c r="G462" i="4"/>
  <c r="E456" i="4"/>
  <c r="G456" i="4" s="1"/>
  <c r="F455" i="4"/>
  <c r="E455" i="4"/>
  <c r="F454" i="4"/>
  <c r="E454" i="4"/>
  <c r="G453" i="4"/>
  <c r="G452" i="4"/>
  <c r="G451" i="4"/>
  <c r="G450" i="4"/>
  <c r="G449" i="4"/>
  <c r="K448" i="4"/>
  <c r="J448" i="4" s="1"/>
  <c r="G448" i="4"/>
  <c r="G447" i="4"/>
  <c r="F376" i="4"/>
  <c r="F375" i="4"/>
  <c r="F373" i="4"/>
  <c r="F372" i="4"/>
  <c r="E372" i="4"/>
  <c r="F371" i="4"/>
  <c r="E371" i="4"/>
  <c r="F370" i="4"/>
  <c r="E370" i="4"/>
  <c r="F368" i="4"/>
  <c r="F356" i="4"/>
  <c r="E284" i="4"/>
  <c r="E283" i="4"/>
  <c r="F277" i="4"/>
  <c r="E277" i="4"/>
  <c r="F275" i="4"/>
  <c r="E275" i="4"/>
  <c r="E267" i="4"/>
  <c r="F263" i="4"/>
  <c r="F262" i="4"/>
  <c r="E262" i="4"/>
  <c r="F260" i="4"/>
  <c r="E260" i="4"/>
  <c r="E232" i="4"/>
  <c r="E230" i="4"/>
  <c r="J211" i="4"/>
  <c r="N206" i="4"/>
  <c r="O206" i="4" s="1"/>
  <c r="N205" i="4"/>
  <c r="O205" i="4" s="1"/>
  <c r="M200" i="4"/>
  <c r="J200" i="4"/>
  <c r="M199" i="4"/>
  <c r="J199" i="4"/>
  <c r="M198" i="4"/>
  <c r="J198" i="4"/>
  <c r="M197" i="4"/>
  <c r="J197" i="4"/>
  <c r="M196" i="4"/>
  <c r="J196" i="4"/>
  <c r="M195" i="4"/>
  <c r="J195" i="4"/>
  <c r="M194" i="4"/>
  <c r="J194" i="4"/>
  <c r="M193" i="4"/>
  <c r="J193" i="4"/>
  <c r="M192" i="4"/>
  <c r="J192" i="4"/>
  <c r="M191" i="4"/>
  <c r="J191" i="4"/>
  <c r="M190" i="4"/>
  <c r="J190" i="4"/>
  <c r="M189" i="4"/>
  <c r="J189" i="4"/>
  <c r="M188" i="4"/>
  <c r="J188" i="4"/>
  <c r="M187" i="4"/>
  <c r="J187" i="4"/>
  <c r="M186" i="4"/>
  <c r="J186" i="4"/>
  <c r="M185" i="4"/>
  <c r="J185" i="4"/>
  <c r="M184" i="4"/>
  <c r="J184" i="4"/>
  <c r="M183" i="4"/>
  <c r="J183" i="4"/>
  <c r="M182" i="4"/>
  <c r="J182" i="4"/>
  <c r="M181" i="4"/>
  <c r="J181" i="4"/>
  <c r="M180" i="4"/>
  <c r="J180" i="4"/>
  <c r="M179" i="4"/>
  <c r="J179" i="4"/>
  <c r="M178" i="4"/>
  <c r="J178" i="4"/>
  <c r="M177" i="4"/>
  <c r="J177" i="4"/>
  <c r="M176" i="4"/>
  <c r="J176" i="4"/>
  <c r="M175" i="4"/>
  <c r="J175" i="4"/>
  <c r="M174" i="4"/>
  <c r="J174" i="4"/>
  <c r="M173" i="4"/>
  <c r="J173" i="4"/>
  <c r="M172" i="4"/>
  <c r="J172" i="4"/>
  <c r="M171" i="4"/>
  <c r="J171" i="4"/>
  <c r="M170" i="4"/>
  <c r="J170" i="4"/>
  <c r="M169" i="4"/>
  <c r="J169" i="4"/>
  <c r="M168" i="4"/>
  <c r="J168" i="4"/>
  <c r="M163" i="4"/>
  <c r="J163" i="4"/>
  <c r="M162" i="4"/>
  <c r="J162" i="4"/>
  <c r="M161" i="4"/>
  <c r="J161" i="4"/>
  <c r="M160" i="4"/>
  <c r="J160" i="4"/>
  <c r="M159" i="4"/>
  <c r="J159" i="4"/>
  <c r="M158" i="4"/>
  <c r="J158" i="4"/>
  <c r="M157" i="4"/>
  <c r="J157" i="4"/>
  <c r="M156" i="4"/>
  <c r="J156" i="4"/>
  <c r="M155" i="4"/>
  <c r="I155" i="4"/>
  <c r="J155" i="4" s="1"/>
  <c r="M154" i="4"/>
  <c r="J154" i="4"/>
  <c r="M153" i="4"/>
  <c r="J153" i="4"/>
  <c r="M152" i="4"/>
  <c r="I152" i="4"/>
  <c r="J152" i="4" s="1"/>
  <c r="M151" i="4"/>
  <c r="J151" i="4"/>
  <c r="M150" i="4"/>
  <c r="J150" i="4"/>
  <c r="M149" i="4"/>
  <c r="J149" i="4"/>
  <c r="M148" i="4"/>
  <c r="J148" i="4"/>
  <c r="M147" i="4"/>
  <c r="J147" i="4"/>
  <c r="M146" i="4"/>
  <c r="J146" i="4"/>
  <c r="M145" i="4"/>
  <c r="J145" i="4"/>
  <c r="M144" i="4"/>
  <c r="J144" i="4"/>
  <c r="M143" i="4"/>
  <c r="J143" i="4"/>
  <c r="M142" i="4"/>
  <c r="J142" i="4"/>
  <c r="M141" i="4"/>
  <c r="J141" i="4"/>
  <c r="M140" i="4"/>
  <c r="J140" i="4"/>
  <c r="M139" i="4"/>
  <c r="J139" i="4"/>
  <c r="M138" i="4"/>
  <c r="J138" i="4"/>
  <c r="M137" i="4"/>
  <c r="J137" i="4"/>
  <c r="M136" i="4"/>
  <c r="J136" i="4"/>
  <c r="M135" i="4"/>
  <c r="J135" i="4"/>
  <c r="M134" i="4"/>
  <c r="J134" i="4"/>
  <c r="M133" i="4"/>
  <c r="J133" i="4"/>
  <c r="M132" i="4"/>
  <c r="J132" i="4"/>
  <c r="M131" i="4"/>
  <c r="J131" i="4"/>
  <c r="M130" i="4"/>
  <c r="J130" i="4"/>
  <c r="M129" i="4"/>
  <c r="J129" i="4"/>
  <c r="M128" i="4"/>
  <c r="J128" i="4"/>
  <c r="J124" i="4"/>
  <c r="J123" i="4"/>
  <c r="M122" i="4"/>
  <c r="J122" i="4"/>
  <c r="J121" i="4"/>
  <c r="J120" i="4"/>
  <c r="M119" i="4"/>
  <c r="J119" i="4"/>
  <c r="J118" i="4"/>
  <c r="J117" i="4"/>
  <c r="M116" i="4"/>
  <c r="J116" i="4"/>
  <c r="J115" i="4"/>
  <c r="J114" i="4"/>
  <c r="M113" i="4"/>
  <c r="J113" i="4"/>
  <c r="J112" i="4"/>
  <c r="J111" i="4"/>
  <c r="M110" i="4"/>
  <c r="J110" i="4"/>
  <c r="J109" i="4"/>
  <c r="I108" i="4"/>
  <c r="J108" i="4" s="1"/>
  <c r="M107" i="4"/>
  <c r="J107" i="4"/>
  <c r="J106" i="4"/>
  <c r="J105" i="4"/>
  <c r="M104" i="4"/>
  <c r="J103" i="4"/>
  <c r="J102" i="4"/>
  <c r="M101" i="4"/>
  <c r="J100" i="4"/>
  <c r="M99" i="4"/>
  <c r="J99" i="4"/>
  <c r="M98" i="4"/>
  <c r="M96" i="4"/>
  <c r="M93" i="4"/>
  <c r="M90" i="4"/>
  <c r="H74" i="4"/>
  <c r="H56" i="4"/>
  <c r="H55" i="4"/>
  <c r="H54" i="4"/>
  <c r="H53" i="4"/>
  <c r="H52" i="4"/>
  <c r="H51" i="4"/>
  <c r="E50" i="4"/>
  <c r="H50" i="4" s="1"/>
  <c r="D50" i="4"/>
  <c r="H48" i="4"/>
  <c r="H44" i="4"/>
  <c r="H43" i="4"/>
  <c r="H42" i="4"/>
  <c r="H41" i="4"/>
  <c r="H40" i="4"/>
  <c r="H39" i="4"/>
  <c r="H38" i="4"/>
  <c r="H37" i="4"/>
  <c r="H36" i="4"/>
  <c r="H35" i="4"/>
  <c r="G34" i="4"/>
  <c r="H34" i="4" s="1"/>
  <c r="D34" i="4"/>
  <c r="D33" i="4"/>
  <c r="H29" i="4"/>
  <c r="C29" i="4"/>
  <c r="E28" i="4"/>
  <c r="H28" i="4" s="1"/>
  <c r="C28" i="4"/>
  <c r="H27" i="4"/>
  <c r="H26" i="4"/>
  <c r="H25" i="4"/>
  <c r="H24" i="4"/>
  <c r="H23" i="4"/>
  <c r="G20" i="4"/>
  <c r="H20" i="4" s="1"/>
  <c r="I44" i="3"/>
  <c r="AB41" i="3"/>
  <c r="AA41" i="3"/>
  <c r="N41" i="3"/>
  <c r="M41" i="3"/>
  <c r="AB40" i="3"/>
  <c r="AA40" i="3"/>
  <c r="N40" i="3"/>
  <c r="M40" i="3"/>
  <c r="M42" i="3" s="1"/>
  <c r="N39" i="3"/>
  <c r="M39" i="3"/>
  <c r="N33" i="3"/>
  <c r="M33" i="3"/>
  <c r="N27" i="3"/>
  <c r="M27" i="3"/>
  <c r="N15" i="3"/>
  <c r="M15" i="3"/>
  <c r="I23" i="2"/>
  <c r="U21" i="2"/>
  <c r="T21" i="2"/>
  <c r="S20" i="2"/>
  <c r="S19" i="2"/>
  <c r="S18" i="2"/>
  <c r="S17" i="2"/>
  <c r="S16" i="2"/>
  <c r="S15" i="2"/>
  <c r="S14" i="2"/>
  <c r="S13" i="2"/>
  <c r="S12" i="2"/>
  <c r="S11" i="2"/>
  <c r="S10" i="2"/>
  <c r="S9" i="2"/>
  <c r="BN49" i="1"/>
  <c r="BM49" i="1"/>
  <c r="BP48" i="1"/>
  <c r="BN48" i="1"/>
  <c r="BM48" i="1"/>
  <c r="DN46" i="1"/>
  <c r="DH46" i="1"/>
  <c r="DG46" i="1"/>
  <c r="DF46" i="1"/>
  <c r="DE46" i="1"/>
  <c r="DD46" i="1"/>
  <c r="DC46" i="1"/>
  <c r="DB46" i="1"/>
  <c r="DA46" i="1"/>
  <c r="CZ46" i="1"/>
  <c r="CY46" i="1"/>
  <c r="CX46" i="1"/>
  <c r="CW46" i="1"/>
  <c r="CV46" i="1"/>
  <c r="CU46" i="1"/>
  <c r="CT46" i="1"/>
  <c r="CS46" i="1"/>
  <c r="CR46" i="1"/>
  <c r="CQ46" i="1"/>
  <c r="CP46" i="1"/>
  <c r="CO46" i="1"/>
  <c r="CN46" i="1"/>
  <c r="CM46" i="1"/>
  <c r="CL46" i="1"/>
  <c r="CK46" i="1"/>
  <c r="CJ46" i="1"/>
  <c r="CD46" i="1"/>
  <c r="CC46" i="1"/>
  <c r="CB46" i="1"/>
  <c r="CA46" i="1"/>
  <c r="BX46" i="1"/>
  <c r="BW46" i="1"/>
  <c r="BV46" i="1"/>
  <c r="BU46" i="1"/>
  <c r="BT46" i="1"/>
  <c r="BS46" i="1"/>
  <c r="BR46" i="1"/>
  <c r="BQ46" i="1"/>
  <c r="BP46" i="1"/>
  <c r="BO46" i="1"/>
  <c r="BN46" i="1"/>
  <c r="BM46" i="1"/>
  <c r="BL46" i="1"/>
  <c r="BK46" i="1"/>
  <c r="BJ46" i="1"/>
  <c r="BI46" i="1"/>
  <c r="BH46" i="1"/>
  <c r="BF46" i="1"/>
  <c r="AY46" i="1"/>
  <c r="AX46" i="1"/>
  <c r="AW46" i="1"/>
  <c r="AV46" i="1"/>
  <c r="AU46" i="1"/>
  <c r="AT46" i="1"/>
  <c r="AS46" i="1"/>
  <c r="AP46" i="1"/>
  <c r="AO46" i="1"/>
  <c r="AN46" i="1"/>
  <c r="AM46" i="1"/>
  <c r="AL46" i="1"/>
  <c r="AK46" i="1"/>
  <c r="AJ46" i="1"/>
  <c r="AI46" i="1"/>
  <c r="AH46" i="1"/>
  <c r="AG46" i="1"/>
  <c r="AF46" i="1"/>
  <c r="AE46" i="1"/>
  <c r="AD46" i="1"/>
  <c r="AC46" i="1"/>
  <c r="AB46" i="1"/>
  <c r="AA46" i="1"/>
  <c r="Z46" i="1"/>
  <c r="Y46" i="1"/>
  <c r="X46" i="1"/>
  <c r="W46" i="1"/>
  <c r="V46" i="1"/>
  <c r="U46" i="1"/>
  <c r="T46" i="1"/>
  <c r="S46" i="1"/>
  <c r="R46" i="1"/>
  <c r="Q46" i="1"/>
  <c r="P46" i="1"/>
  <c r="O46" i="1"/>
  <c r="N46" i="1"/>
  <c r="M46" i="1"/>
  <c r="L46" i="1"/>
  <c r="K46" i="1"/>
  <c r="J46" i="1"/>
  <c r="I46" i="1"/>
  <c r="H46" i="1"/>
  <c r="DN45" i="1"/>
  <c r="DN47" i="1" s="1"/>
  <c r="DH45" i="1"/>
  <c r="DG45" i="1"/>
  <c r="DF45" i="1"/>
  <c r="DF47" i="1" s="1"/>
  <c r="DE45" i="1"/>
  <c r="DD45" i="1"/>
  <c r="DC45" i="1"/>
  <c r="DB45" i="1"/>
  <c r="DB47" i="1" s="1"/>
  <c r="DA45" i="1"/>
  <c r="DA47" i="1" s="1"/>
  <c r="CZ45" i="1"/>
  <c r="CY45" i="1"/>
  <c r="CX45" i="1"/>
  <c r="CX47" i="1" s="1"/>
  <c r="CW45" i="1"/>
  <c r="CV45" i="1"/>
  <c r="CU45" i="1"/>
  <c r="CT45" i="1"/>
  <c r="CT47" i="1" s="1"/>
  <c r="CS45" i="1"/>
  <c r="CS47" i="1" s="1"/>
  <c r="CR45" i="1"/>
  <c r="CQ45" i="1"/>
  <c r="CP45" i="1"/>
  <c r="CP47" i="1" s="1"/>
  <c r="CO45" i="1"/>
  <c r="CN45" i="1"/>
  <c r="CM45" i="1"/>
  <c r="CL45" i="1"/>
  <c r="CL47" i="1" s="1"/>
  <c r="CK45" i="1"/>
  <c r="CK47" i="1" s="1"/>
  <c r="CJ45" i="1"/>
  <c r="CD45" i="1"/>
  <c r="CB45" i="1"/>
  <c r="CB47" i="1" s="1"/>
  <c r="CA45" i="1"/>
  <c r="BZ45" i="1"/>
  <c r="BY45" i="1"/>
  <c r="BX45" i="1"/>
  <c r="BV45" i="1"/>
  <c r="BV47" i="1" s="1"/>
  <c r="BT45" i="1"/>
  <c r="BR45" i="1"/>
  <c r="BR47" i="1" s="1"/>
  <c r="BP45" i="1"/>
  <c r="BP47" i="1" s="1"/>
  <c r="BN45" i="1"/>
  <c r="BN47" i="1" s="1"/>
  <c r="BM45" i="1"/>
  <c r="BL45" i="1"/>
  <c r="BK45" i="1"/>
  <c r="BK47" i="1" s="1"/>
  <c r="BJ45" i="1"/>
  <c r="BI45" i="1"/>
  <c r="BH45" i="1"/>
  <c r="BG45" i="1"/>
  <c r="BF45" i="1"/>
  <c r="BF47" i="1" s="1"/>
  <c r="AX45" i="1"/>
  <c r="AW45" i="1"/>
  <c r="AV45" i="1"/>
  <c r="AV47" i="1" s="1"/>
  <c r="AU45" i="1"/>
  <c r="AT45" i="1"/>
  <c r="AS45" i="1"/>
  <c r="AR45" i="1"/>
  <c r="AQ45" i="1"/>
  <c r="AP45" i="1"/>
  <c r="AP47" i="1" s="1"/>
  <c r="AN45" i="1"/>
  <c r="AN47" i="1" s="1"/>
  <c r="AM45" i="1"/>
  <c r="AL45" i="1"/>
  <c r="AL47" i="1" s="1"/>
  <c r="AK45" i="1"/>
  <c r="AJ45" i="1"/>
  <c r="AI45" i="1"/>
  <c r="AI47" i="1" s="1"/>
  <c r="AH45" i="1"/>
  <c r="AH47" i="1" s="1"/>
  <c r="AG45" i="1"/>
  <c r="AG47" i="1" s="1"/>
  <c r="AF45" i="1"/>
  <c r="AF47" i="1" s="1"/>
  <c r="AE45" i="1"/>
  <c r="AD45" i="1"/>
  <c r="AD47" i="1" s="1"/>
  <c r="AC45" i="1"/>
  <c r="AB45" i="1"/>
  <c r="V45" i="1"/>
  <c r="V47" i="1" s="1"/>
  <c r="U45" i="1"/>
  <c r="S45" i="1"/>
  <c r="Q45" i="1"/>
  <c r="Q47" i="1" s="1"/>
  <c r="P45" i="1"/>
  <c r="O45" i="1"/>
  <c r="N45" i="1"/>
  <c r="N47" i="1" s="1"/>
  <c r="M45" i="1"/>
  <c r="M47" i="1" s="1"/>
  <c r="L45" i="1"/>
  <c r="K45" i="1"/>
  <c r="J45" i="1"/>
  <c r="J47" i="1" s="1"/>
  <c r="I45" i="1"/>
  <c r="I47" i="1" s="1"/>
  <c r="H45" i="1"/>
  <c r="DN44" i="1"/>
  <c r="DH44" i="1"/>
  <c r="DG44" i="1"/>
  <c r="DF44" i="1"/>
  <c r="DE44" i="1"/>
  <c r="DD44" i="1"/>
  <c r="DC44" i="1"/>
  <c r="DB44" i="1"/>
  <c r="DA44" i="1"/>
  <c r="CZ44" i="1"/>
  <c r="CY44" i="1"/>
  <c r="CX44" i="1"/>
  <c r="CW44" i="1"/>
  <c r="CV44" i="1"/>
  <c r="CU44" i="1"/>
  <c r="CT44" i="1"/>
  <c r="CS44" i="1"/>
  <c r="CR44" i="1"/>
  <c r="CQ44" i="1"/>
  <c r="CP44" i="1"/>
  <c r="CO44" i="1"/>
  <c r="CN44" i="1"/>
  <c r="CM44" i="1"/>
  <c r="CL44" i="1"/>
  <c r="CK44" i="1"/>
  <c r="CJ44" i="1"/>
  <c r="CD44" i="1"/>
  <c r="CB44" i="1"/>
  <c r="CA44" i="1"/>
  <c r="BZ44" i="1"/>
  <c r="BY44" i="1"/>
  <c r="BX44" i="1"/>
  <c r="BV44" i="1"/>
  <c r="BU44" i="1"/>
  <c r="BT44" i="1"/>
  <c r="BS44" i="1"/>
  <c r="BR44" i="1"/>
  <c r="BQ44" i="1"/>
  <c r="BP44" i="1"/>
  <c r="BN44" i="1"/>
  <c r="BM44" i="1"/>
  <c r="BL44" i="1"/>
  <c r="BK44" i="1"/>
  <c r="BJ44" i="1"/>
  <c r="BI44" i="1"/>
  <c r="BH44" i="1"/>
  <c r="BG44" i="1"/>
  <c r="BF44" i="1"/>
  <c r="AY44" i="1"/>
  <c r="AX44" i="1"/>
  <c r="AW44" i="1"/>
  <c r="AV44" i="1"/>
  <c r="AU44" i="1"/>
  <c r="AT44" i="1"/>
  <c r="AS44" i="1"/>
  <c r="AR44" i="1"/>
  <c r="AQ44" i="1"/>
  <c r="AP44" i="1"/>
  <c r="AO44" i="1"/>
  <c r="AN44" i="1"/>
  <c r="AM44" i="1"/>
  <c r="AL44" i="1"/>
  <c r="AK44" i="1"/>
  <c r="AJ44" i="1"/>
  <c r="AI44" i="1"/>
  <c r="AH44" i="1"/>
  <c r="AG44" i="1"/>
  <c r="AF44" i="1"/>
  <c r="AE44" i="1"/>
  <c r="AD44" i="1"/>
  <c r="AC44" i="1"/>
  <c r="AB44" i="1"/>
  <c r="V44" i="1"/>
  <c r="U44" i="1"/>
  <c r="T44" i="1"/>
  <c r="S44" i="1"/>
  <c r="R44" i="1"/>
  <c r="Q44" i="1"/>
  <c r="P44" i="1"/>
  <c r="O44" i="1"/>
  <c r="N44" i="1"/>
  <c r="M44" i="1"/>
  <c r="L44" i="1"/>
  <c r="K44" i="1"/>
  <c r="J44" i="1"/>
  <c r="I44" i="1"/>
  <c r="H44" i="1"/>
  <c r="DH43" i="1"/>
  <c r="DG43" i="1"/>
  <c r="DF43" i="1"/>
  <c r="DE43" i="1"/>
  <c r="DD43" i="1"/>
  <c r="DB43" i="1"/>
  <c r="ER43" i="1" s="1"/>
  <c r="DA43" i="1"/>
  <c r="CZ43" i="1"/>
  <c r="CY43" i="1"/>
  <c r="CX43" i="1"/>
  <c r="CW43" i="1"/>
  <c r="CV43" i="1"/>
  <c r="CU43" i="1"/>
  <c r="CT43" i="1"/>
  <c r="CS43" i="1"/>
  <c r="CR43" i="1"/>
  <c r="CQ43" i="1"/>
  <c r="CP43" i="1"/>
  <c r="CO43" i="1"/>
  <c r="CN43" i="1"/>
  <c r="CM43" i="1"/>
  <c r="CL43" i="1"/>
  <c r="CK43" i="1"/>
  <c r="CJ43" i="1"/>
  <c r="CC43" i="1"/>
  <c r="CB43" i="1"/>
  <c r="CA43" i="1"/>
  <c r="BZ43" i="1"/>
  <c r="BY43" i="1"/>
  <c r="BX43" i="1"/>
  <c r="BW43" i="1"/>
  <c r="BV43" i="1"/>
  <c r="BU43" i="1"/>
  <c r="BT43" i="1"/>
  <c r="BS43" i="1"/>
  <c r="BR43" i="1"/>
  <c r="BQ43" i="1"/>
  <c r="BP43" i="1"/>
  <c r="BO43" i="1"/>
  <c r="BN43" i="1"/>
  <c r="BM43" i="1"/>
  <c r="BL43" i="1"/>
  <c r="BK43" i="1"/>
  <c r="BJ43" i="1"/>
  <c r="BI43" i="1"/>
  <c r="BH43" i="1"/>
  <c r="BF43" i="1"/>
  <c r="AY43" i="1"/>
  <c r="AX43" i="1"/>
  <c r="AW43" i="1"/>
  <c r="AV43" i="1"/>
  <c r="AU43" i="1"/>
  <c r="AT43" i="1"/>
  <c r="AS43" i="1"/>
  <c r="AR43" i="1"/>
  <c r="AQ43" i="1"/>
  <c r="AP43" i="1"/>
  <c r="AO43" i="1"/>
  <c r="AN43" i="1"/>
  <c r="AM43" i="1"/>
  <c r="AL43" i="1"/>
  <c r="AK43" i="1"/>
  <c r="AJ43" i="1"/>
  <c r="AI43" i="1"/>
  <c r="AH43" i="1"/>
  <c r="AG43" i="1"/>
  <c r="AF43" i="1"/>
  <c r="AE43" i="1"/>
  <c r="AD43" i="1"/>
  <c r="AC43" i="1"/>
  <c r="U43" i="1"/>
  <c r="T43" i="1"/>
  <c r="S43" i="1"/>
  <c r="R43" i="1"/>
  <c r="Q43" i="1"/>
  <c r="P43" i="1"/>
  <c r="O43" i="1"/>
  <c r="N43" i="1"/>
  <c r="M43" i="1"/>
  <c r="L43" i="1"/>
  <c r="K43" i="1"/>
  <c r="J43" i="1"/>
  <c r="I43" i="1"/>
  <c r="ES42" i="1"/>
  <c r="DM42" i="1"/>
  <c r="DL42" i="1"/>
  <c r="DK42" i="1"/>
  <c r="DJ42" i="1"/>
  <c r="DI42" i="1"/>
  <c r="CI42" i="1"/>
  <c r="CH42" i="1"/>
  <c r="CG42" i="1"/>
  <c r="CF42" i="1"/>
  <c r="CE42" i="1"/>
  <c r="BD42" i="1"/>
  <c r="BB42" i="1"/>
  <c r="BA42" i="1"/>
  <c r="AZ42" i="1"/>
  <c r="AZ46" i="1" s="1"/>
  <c r="DM41" i="1"/>
  <c r="DL41" i="1"/>
  <c r="DK41" i="1"/>
  <c r="ES41" i="1" s="1"/>
  <c r="DJ41" i="1"/>
  <c r="DI41" i="1"/>
  <c r="CH41" i="1"/>
  <c r="CG41" i="1"/>
  <c r="CF41" i="1"/>
  <c r="CE41" i="1"/>
  <c r="BD41" i="1"/>
  <c r="BB41" i="1"/>
  <c r="BA41" i="1"/>
  <c r="AZ41" i="1"/>
  <c r="BC41" i="1" s="1"/>
  <c r="DK40" i="1"/>
  <c r="DJ40" i="1"/>
  <c r="CI40" i="1"/>
  <c r="CG40" i="1"/>
  <c r="CC40" i="1"/>
  <c r="BW40" i="1"/>
  <c r="CE40" i="1" s="1"/>
  <c r="BQ40" i="1"/>
  <c r="BE40" i="1"/>
  <c r="BD40" i="1"/>
  <c r="BC40" i="1"/>
  <c r="BB40" i="1"/>
  <c r="BA40" i="1"/>
  <c r="DM39" i="1"/>
  <c r="DL39" i="1"/>
  <c r="DK39" i="1"/>
  <c r="DJ39" i="1"/>
  <c r="DJ44" i="1" s="1"/>
  <c r="DI39" i="1"/>
  <c r="DG40" i="1" s="1"/>
  <c r="DI40" i="1" s="1"/>
  <c r="CI39" i="1"/>
  <c r="CG39" i="1"/>
  <c r="CC39" i="1"/>
  <c r="CC44" i="1" s="1"/>
  <c r="BW39" i="1"/>
  <c r="BW44" i="1" s="1"/>
  <c r="BO39" i="1"/>
  <c r="BO45" i="1" s="1"/>
  <c r="BO47" i="1" s="1"/>
  <c r="BE39" i="1"/>
  <c r="BD39" i="1"/>
  <c r="BC39" i="1"/>
  <c r="BB39" i="1"/>
  <c r="BB44" i="1" s="1"/>
  <c r="BA39" i="1"/>
  <c r="BA44" i="1" s="1"/>
  <c r="Y39" i="1"/>
  <c r="Y44" i="1" s="1"/>
  <c r="X39" i="1"/>
  <c r="X44" i="1" s="1"/>
  <c r="W39" i="1"/>
  <c r="W44" i="1" s="1"/>
  <c r="DM38" i="1"/>
  <c r="DL38" i="1"/>
  <c r="O34" i="3" s="1"/>
  <c r="O38" i="3" s="1"/>
  <c r="DK38" i="1"/>
  <c r="DJ38" i="1"/>
  <c r="DI38" i="1"/>
  <c r="CI38" i="1"/>
  <c r="CH38" i="1"/>
  <c r="CG38" i="1"/>
  <c r="CF38" i="1"/>
  <c r="CE38" i="1"/>
  <c r="BD38" i="1"/>
  <c r="BB38" i="1"/>
  <c r="BA38" i="1"/>
  <c r="AZ38" i="1" s="1"/>
  <c r="BC38" i="1" s="1"/>
  <c r="Y38" i="1"/>
  <c r="Y43" i="1" s="1"/>
  <c r="X38" i="1"/>
  <c r="X43" i="1" s="1"/>
  <c r="W38" i="1"/>
  <c r="W43" i="1" s="1"/>
  <c r="DN37" i="1"/>
  <c r="DH37" i="1"/>
  <c r="DG37" i="1"/>
  <c r="DF37" i="1"/>
  <c r="DE37" i="1"/>
  <c r="DD37" i="1"/>
  <c r="DC37" i="1"/>
  <c r="DB37" i="1"/>
  <c r="DA37" i="1"/>
  <c r="CZ37" i="1"/>
  <c r="CY37" i="1"/>
  <c r="CX37" i="1"/>
  <c r="CW37" i="1"/>
  <c r="CV37" i="1"/>
  <c r="CU37" i="1"/>
  <c r="CT37" i="1"/>
  <c r="CS37" i="1"/>
  <c r="CR37" i="1"/>
  <c r="CQ37" i="1"/>
  <c r="CP37" i="1"/>
  <c r="CO37" i="1"/>
  <c r="CN37" i="1"/>
  <c r="CM37" i="1"/>
  <c r="CL37" i="1"/>
  <c r="CK37" i="1"/>
  <c r="CJ37" i="1"/>
  <c r="CC37" i="1"/>
  <c r="CB37" i="1"/>
  <c r="CA37" i="1"/>
  <c r="BX37" i="1"/>
  <c r="BW37" i="1"/>
  <c r="BV37" i="1"/>
  <c r="BU37" i="1"/>
  <c r="BT37" i="1"/>
  <c r="BR37" i="1"/>
  <c r="BQ37" i="1"/>
  <c r="BP37" i="1"/>
  <c r="BO37" i="1"/>
  <c r="BN37" i="1"/>
  <c r="BM37" i="1"/>
  <c r="BL37" i="1"/>
  <c r="BK37" i="1"/>
  <c r="BJ37" i="1"/>
  <c r="BI37" i="1"/>
  <c r="BH37" i="1"/>
  <c r="BF37" i="1"/>
  <c r="AX37" i="1"/>
  <c r="AW37" i="1"/>
  <c r="AV37" i="1"/>
  <c r="AU37" i="1"/>
  <c r="AT37" i="1"/>
  <c r="AS37" i="1"/>
  <c r="AR37" i="1"/>
  <c r="AQ37" i="1"/>
  <c r="AP37" i="1"/>
  <c r="AN37" i="1"/>
  <c r="AM37" i="1"/>
  <c r="AL37" i="1"/>
  <c r="AK37" i="1"/>
  <c r="AJ37" i="1"/>
  <c r="AI37" i="1"/>
  <c r="AH37" i="1"/>
  <c r="AG37" i="1"/>
  <c r="AF37" i="1"/>
  <c r="AE37" i="1"/>
  <c r="AD37" i="1"/>
  <c r="AC37" i="1"/>
  <c r="AB37" i="1"/>
  <c r="V37" i="1"/>
  <c r="U37" i="1"/>
  <c r="T37" i="1"/>
  <c r="S37" i="1"/>
  <c r="R37" i="1"/>
  <c r="Q37" i="1"/>
  <c r="P37" i="1"/>
  <c r="O37" i="1"/>
  <c r="N37" i="1"/>
  <c r="M37" i="1"/>
  <c r="L37" i="1"/>
  <c r="K37" i="1"/>
  <c r="J37" i="1"/>
  <c r="I37" i="1"/>
  <c r="H37" i="1"/>
  <c r="DN36" i="1"/>
  <c r="DH36" i="1"/>
  <c r="DG36" i="1"/>
  <c r="DF36" i="1"/>
  <c r="DE36" i="1"/>
  <c r="DD36" i="1"/>
  <c r="DC36" i="1"/>
  <c r="DB36" i="1"/>
  <c r="DA36" i="1"/>
  <c r="CZ36" i="1"/>
  <c r="CY36" i="1"/>
  <c r="CX36" i="1"/>
  <c r="CW36" i="1"/>
  <c r="CV36" i="1"/>
  <c r="CU36" i="1"/>
  <c r="CT36" i="1"/>
  <c r="CS36" i="1"/>
  <c r="CR36" i="1"/>
  <c r="CQ36" i="1"/>
  <c r="CP36" i="1"/>
  <c r="CO36" i="1"/>
  <c r="CN36" i="1"/>
  <c r="CM36" i="1"/>
  <c r="CL36" i="1"/>
  <c r="CK36" i="1"/>
  <c r="CJ36" i="1"/>
  <c r="CC36" i="1"/>
  <c r="CA36" i="1"/>
  <c r="BZ36" i="1"/>
  <c r="BY36" i="1"/>
  <c r="BX36" i="1"/>
  <c r="BW36" i="1"/>
  <c r="BV36" i="1"/>
  <c r="BU36" i="1"/>
  <c r="BT36" i="1"/>
  <c r="BS36" i="1"/>
  <c r="BR36" i="1"/>
  <c r="BQ36" i="1"/>
  <c r="BP36" i="1"/>
  <c r="BO36" i="1"/>
  <c r="BN36" i="1"/>
  <c r="BM36" i="1"/>
  <c r="BL36" i="1"/>
  <c r="BK36" i="1"/>
  <c r="BJ36" i="1"/>
  <c r="BI36" i="1"/>
  <c r="BH36" i="1"/>
  <c r="BG36" i="1"/>
  <c r="AZ36" i="1"/>
  <c r="AY36" i="1"/>
  <c r="AX36" i="1"/>
  <c r="AW36" i="1"/>
  <c r="AU36" i="1"/>
  <c r="AT36" i="1"/>
  <c r="AS36" i="1"/>
  <c r="AR36" i="1"/>
  <c r="AQ36" i="1"/>
  <c r="AP36" i="1"/>
  <c r="AO36" i="1"/>
  <c r="AN36" i="1"/>
  <c r="AM36" i="1"/>
  <c r="AL36" i="1"/>
  <c r="AK36" i="1"/>
  <c r="AJ36" i="1"/>
  <c r="AI36" i="1"/>
  <c r="AH36" i="1"/>
  <c r="AG36" i="1"/>
  <c r="AF36" i="1"/>
  <c r="AE36" i="1"/>
  <c r="AD36" i="1"/>
  <c r="AC36" i="1"/>
  <c r="AB36" i="1"/>
  <c r="U36" i="1"/>
  <c r="T36" i="1"/>
  <c r="S36" i="1"/>
  <c r="R36" i="1"/>
  <c r="Q36" i="1"/>
  <c r="P36" i="1"/>
  <c r="O36" i="1"/>
  <c r="N36" i="1"/>
  <c r="M36" i="1"/>
  <c r="L36" i="1"/>
  <c r="K36" i="1"/>
  <c r="J36" i="1"/>
  <c r="I36" i="1"/>
  <c r="DM35" i="1"/>
  <c r="DL35" i="1"/>
  <c r="DK35" i="1"/>
  <c r="DJ35" i="1"/>
  <c r="DI35" i="1"/>
  <c r="BZ35" i="1"/>
  <c r="BZ37" i="1" s="1"/>
  <c r="BY35" i="1"/>
  <c r="BG35" i="1"/>
  <c r="BG46" i="1" s="1"/>
  <c r="BE35" i="1"/>
  <c r="BD35" i="1"/>
  <c r="BC35" i="1"/>
  <c r="BB35" i="1"/>
  <c r="BA35" i="1"/>
  <c r="DM34" i="1"/>
  <c r="DL34" i="1"/>
  <c r="DK34" i="1"/>
  <c r="DJ34" i="1"/>
  <c r="DI34" i="1"/>
  <c r="CI34" i="1"/>
  <c r="CH34" i="1"/>
  <c r="CG34" i="1"/>
  <c r="CF34" i="1"/>
  <c r="CE34" i="1"/>
  <c r="BE34" i="1"/>
  <c r="BD34" i="1"/>
  <c r="BC34" i="1"/>
  <c r="BB34" i="1"/>
  <c r="BA34" i="1"/>
  <c r="DM33" i="1"/>
  <c r="ET33" i="1" s="1"/>
  <c r="DL33" i="1"/>
  <c r="DK33" i="1"/>
  <c r="DJ33" i="1"/>
  <c r="DI33" i="1"/>
  <c r="CI33" i="1"/>
  <c r="CG33" i="1"/>
  <c r="BQ33" i="1"/>
  <c r="CH33" i="1" s="1"/>
  <c r="AY33" i="1"/>
  <c r="BB33" i="1" s="1"/>
  <c r="AS33" i="1"/>
  <c r="AP33" i="1"/>
  <c r="BE33" i="1" s="1"/>
  <c r="AM33" i="1"/>
  <c r="DM32" i="1"/>
  <c r="DL32" i="1"/>
  <c r="DK32" i="1"/>
  <c r="DJ32" i="1"/>
  <c r="DI32" i="1"/>
  <c r="CI32" i="1"/>
  <c r="CG32" i="1"/>
  <c r="BS32" i="1"/>
  <c r="BS45" i="1" s="1"/>
  <c r="BS47" i="1" s="1"/>
  <c r="AZ32" i="1"/>
  <c r="BE32" i="1" s="1"/>
  <c r="AY32" i="1"/>
  <c r="AY37" i="1" s="1"/>
  <c r="AO32" i="1"/>
  <c r="BB32" i="1" s="1"/>
  <c r="Y32" i="1"/>
  <c r="Y37" i="1" s="1"/>
  <c r="X32" i="1"/>
  <c r="X37" i="1" s="1"/>
  <c r="W32" i="1"/>
  <c r="W37" i="1" s="1"/>
  <c r="DM31" i="1"/>
  <c r="DL31" i="1"/>
  <c r="DK31" i="1"/>
  <c r="DJ31" i="1"/>
  <c r="DI31" i="1"/>
  <c r="CH31" i="1"/>
  <c r="CF31" i="1"/>
  <c r="CE31" i="1"/>
  <c r="CB31" i="1" s="1"/>
  <c r="CB36" i="1" s="1"/>
  <c r="BD31" i="1"/>
  <c r="BB31" i="1"/>
  <c r="BA31" i="1"/>
  <c r="AV31" i="1" s="1"/>
  <c r="Y31" i="1"/>
  <c r="AA31" i="1" s="1"/>
  <c r="AA36" i="1" s="1"/>
  <c r="X31" i="1"/>
  <c r="X36" i="1" s="1"/>
  <c r="W31" i="1"/>
  <c r="W36" i="1" s="1"/>
  <c r="DN30" i="1"/>
  <c r="DH30" i="1"/>
  <c r="DG30" i="1"/>
  <c r="DF30" i="1"/>
  <c r="DE30" i="1"/>
  <c r="DD30" i="1"/>
  <c r="DC30" i="1"/>
  <c r="DB30" i="1"/>
  <c r="ER30" i="1" s="1"/>
  <c r="DA30" i="1"/>
  <c r="CZ30" i="1"/>
  <c r="CY30" i="1"/>
  <c r="CX30" i="1"/>
  <c r="CW30" i="1"/>
  <c r="CV30" i="1"/>
  <c r="CU30" i="1"/>
  <c r="CT30" i="1"/>
  <c r="CS30" i="1"/>
  <c r="CR30" i="1"/>
  <c r="CQ30" i="1"/>
  <c r="CP30" i="1"/>
  <c r="CO30" i="1"/>
  <c r="CN30" i="1"/>
  <c r="CM30" i="1"/>
  <c r="CL30" i="1"/>
  <c r="CK30" i="1"/>
  <c r="CJ30" i="1"/>
  <c r="CD30" i="1"/>
  <c r="CB30" i="1"/>
  <c r="CA30" i="1"/>
  <c r="BZ30" i="1"/>
  <c r="BY30" i="1"/>
  <c r="BX30" i="1"/>
  <c r="BW30" i="1"/>
  <c r="BV30" i="1"/>
  <c r="BT30" i="1"/>
  <c r="BS30" i="1"/>
  <c r="BR30" i="1"/>
  <c r="BQ30" i="1"/>
  <c r="BP30" i="1"/>
  <c r="BO30" i="1"/>
  <c r="BN30" i="1"/>
  <c r="BM30" i="1"/>
  <c r="BL30" i="1"/>
  <c r="BK30" i="1"/>
  <c r="BJ30" i="1"/>
  <c r="BI30" i="1"/>
  <c r="BH30" i="1"/>
  <c r="BG30" i="1"/>
  <c r="BF30" i="1"/>
  <c r="AY30" i="1"/>
  <c r="AX30" i="1"/>
  <c r="AW30" i="1"/>
  <c r="AV30" i="1"/>
  <c r="AU30" i="1"/>
  <c r="AT30" i="1"/>
  <c r="AS30" i="1"/>
  <c r="AR30" i="1"/>
  <c r="AQ30" i="1"/>
  <c r="AP30" i="1"/>
  <c r="AO30" i="1"/>
  <c r="AN30" i="1"/>
  <c r="AM30" i="1"/>
  <c r="AL30" i="1"/>
  <c r="AK30" i="1"/>
  <c r="AJ30" i="1"/>
  <c r="AI30" i="1"/>
  <c r="AH30" i="1"/>
  <c r="AG30" i="1"/>
  <c r="AF30" i="1"/>
  <c r="AE30" i="1"/>
  <c r="AD30" i="1"/>
  <c r="AC30" i="1"/>
  <c r="AB30" i="1"/>
  <c r="V30" i="1"/>
  <c r="U30" i="1"/>
  <c r="T30" i="1"/>
  <c r="S30" i="1"/>
  <c r="R30" i="1"/>
  <c r="Q30" i="1"/>
  <c r="P30" i="1"/>
  <c r="O30" i="1"/>
  <c r="N30" i="1"/>
  <c r="M30" i="1"/>
  <c r="L30" i="1"/>
  <c r="K30" i="1"/>
  <c r="J30" i="1"/>
  <c r="I30" i="1"/>
  <c r="H30" i="1"/>
  <c r="DH29" i="1"/>
  <c r="DG29" i="1"/>
  <c r="DF29" i="1"/>
  <c r="DE29" i="1"/>
  <c r="DD29" i="1"/>
  <c r="DC29" i="1"/>
  <c r="DB29" i="1"/>
  <c r="DA29" i="1"/>
  <c r="CZ29" i="1"/>
  <c r="CY29" i="1"/>
  <c r="CW29" i="1"/>
  <c r="CV29" i="1"/>
  <c r="CU29" i="1"/>
  <c r="CS29" i="1"/>
  <c r="CR29" i="1"/>
  <c r="CQ29" i="1"/>
  <c r="CP29" i="1"/>
  <c r="CO29" i="1"/>
  <c r="CN29" i="1"/>
  <c r="CM29" i="1"/>
  <c r="CK29" i="1"/>
  <c r="CJ29" i="1"/>
  <c r="CC29" i="1"/>
  <c r="CB29" i="1"/>
  <c r="CA29" i="1"/>
  <c r="BZ29" i="1"/>
  <c r="BY29" i="1"/>
  <c r="BX29" i="1"/>
  <c r="BW29" i="1"/>
  <c r="BV29" i="1"/>
  <c r="BU29" i="1"/>
  <c r="BT29" i="1"/>
  <c r="BS29" i="1"/>
  <c r="BR29" i="1"/>
  <c r="BQ29" i="1"/>
  <c r="BP29" i="1"/>
  <c r="BO29" i="1"/>
  <c r="BN29" i="1"/>
  <c r="BM29" i="1"/>
  <c r="BL29" i="1"/>
  <c r="BK29" i="1"/>
  <c r="BJ29" i="1"/>
  <c r="BI29" i="1"/>
  <c r="BH29" i="1"/>
  <c r="BG29" i="1"/>
  <c r="BF29" i="1"/>
  <c r="AZ29" i="1"/>
  <c r="AY29" i="1"/>
  <c r="AX29" i="1"/>
  <c r="AV29" i="1"/>
  <c r="AU29" i="1"/>
  <c r="AT29" i="1"/>
  <c r="AS29" i="1"/>
  <c r="AR29" i="1"/>
  <c r="AQ29" i="1"/>
  <c r="AP29" i="1"/>
  <c r="AO29" i="1"/>
  <c r="AN29" i="1"/>
  <c r="AM29" i="1"/>
  <c r="AL29" i="1"/>
  <c r="AK29" i="1"/>
  <c r="AJ29" i="1"/>
  <c r="AI29" i="1"/>
  <c r="AH29" i="1"/>
  <c r="AG29" i="1"/>
  <c r="AF29" i="1"/>
  <c r="AE29" i="1"/>
  <c r="AD29" i="1"/>
  <c r="AC29" i="1"/>
  <c r="AB29" i="1"/>
  <c r="T29" i="1"/>
  <c r="R29" i="1"/>
  <c r="DM28" i="1"/>
  <c r="DL28" i="1"/>
  <c r="DK28" i="1"/>
  <c r="DJ28" i="1"/>
  <c r="DI28" i="1"/>
  <c r="CI28" i="1"/>
  <c r="CH28" i="1"/>
  <c r="CG28" i="1"/>
  <c r="CF28" i="1"/>
  <c r="CE28" i="1"/>
  <c r="BE28" i="1"/>
  <c r="BD28" i="1"/>
  <c r="BC28" i="1"/>
  <c r="BB28" i="1"/>
  <c r="BA28" i="1"/>
  <c r="DM27" i="1"/>
  <c r="DL27" i="1"/>
  <c r="O24" i="3" s="1"/>
  <c r="DK27" i="1"/>
  <c r="DJ27" i="1"/>
  <c r="DI27" i="1"/>
  <c r="CI27" i="1"/>
  <c r="CH27" i="1"/>
  <c r="CG27" i="1"/>
  <c r="CF27" i="1"/>
  <c r="CE27" i="1"/>
  <c r="BE27" i="1"/>
  <c r="BD27" i="1"/>
  <c r="BC27" i="1"/>
  <c r="BB27" i="1"/>
  <c r="BA27" i="1"/>
  <c r="DM26" i="1"/>
  <c r="DL26" i="1"/>
  <c r="DK26" i="1"/>
  <c r="DJ26" i="1"/>
  <c r="DI26" i="1"/>
  <c r="CI26" i="1"/>
  <c r="CG26" i="1"/>
  <c r="CC26" i="1"/>
  <c r="BU26" i="1"/>
  <c r="AZ26" i="1"/>
  <c r="BE26" i="1" s="1"/>
  <c r="AY26" i="1"/>
  <c r="AQ26" i="1"/>
  <c r="AO26" i="1"/>
  <c r="BB26" i="1" s="1"/>
  <c r="DM25" i="1"/>
  <c r="DL25" i="1"/>
  <c r="DK25" i="1"/>
  <c r="DJ25" i="1"/>
  <c r="DJ30" i="1" s="1"/>
  <c r="DI25" i="1"/>
  <c r="CI25" i="1"/>
  <c r="CI30" i="1" s="1"/>
  <c r="CG25" i="1"/>
  <c r="CF25" i="1"/>
  <c r="CF30" i="1" s="1"/>
  <c r="CC25" i="1"/>
  <c r="BU25" i="1"/>
  <c r="BU30" i="1" s="1"/>
  <c r="BD25" i="1"/>
  <c r="BC25" i="1"/>
  <c r="BC30" i="1" s="1"/>
  <c r="BB25" i="1"/>
  <c r="BB30" i="1" s="1"/>
  <c r="BA25" i="1"/>
  <c r="AZ25" i="1"/>
  <c r="BE25" i="1" s="1"/>
  <c r="Y25" i="1"/>
  <c r="Y30" i="1" s="1"/>
  <c r="X25" i="1"/>
  <c r="W25" i="1"/>
  <c r="W30" i="1" s="1"/>
  <c r="DM24" i="1"/>
  <c r="DL24" i="1"/>
  <c r="O22" i="3" s="1"/>
  <c r="O26" i="3" s="1"/>
  <c r="DK24" i="1"/>
  <c r="DJ24" i="1"/>
  <c r="DI24" i="1"/>
  <c r="CI24" i="1"/>
  <c r="CI29" i="1" s="1"/>
  <c r="CH24" i="1"/>
  <c r="CG24" i="1"/>
  <c r="CF24" i="1"/>
  <c r="CE24" i="1"/>
  <c r="BE24" i="1"/>
  <c r="BC24" i="1"/>
  <c r="AW24" i="1"/>
  <c r="BA24" i="1" s="1"/>
  <c r="Y24" i="1"/>
  <c r="Y29" i="1" s="1"/>
  <c r="X24" i="1"/>
  <c r="W24" i="1"/>
  <c r="W29" i="1" s="1"/>
  <c r="DN23" i="1"/>
  <c r="DH23" i="1"/>
  <c r="DG23" i="1"/>
  <c r="DF23" i="1"/>
  <c r="DE23" i="1"/>
  <c r="DD23" i="1"/>
  <c r="DC23" i="1"/>
  <c r="DB23" i="1"/>
  <c r="DA23" i="1"/>
  <c r="CZ23" i="1"/>
  <c r="CY23" i="1"/>
  <c r="CX23" i="1"/>
  <c r="CW23" i="1"/>
  <c r="CV23" i="1"/>
  <c r="CU23" i="1"/>
  <c r="CT23" i="1"/>
  <c r="CS23" i="1"/>
  <c r="CR23" i="1"/>
  <c r="CQ23" i="1"/>
  <c r="CP23" i="1"/>
  <c r="CO23" i="1"/>
  <c r="CN23" i="1"/>
  <c r="CM23" i="1"/>
  <c r="CL23" i="1"/>
  <c r="CK23" i="1"/>
  <c r="CJ23" i="1"/>
  <c r="CD23" i="1"/>
  <c r="CB23" i="1"/>
  <c r="CA23" i="1"/>
  <c r="BZ23" i="1"/>
  <c r="BY23" i="1"/>
  <c r="BX23" i="1"/>
  <c r="BV23" i="1"/>
  <c r="BU23" i="1"/>
  <c r="BT23" i="1"/>
  <c r="BS23" i="1"/>
  <c r="BR23" i="1"/>
  <c r="BP23" i="1"/>
  <c r="BO23" i="1"/>
  <c r="BN23" i="1"/>
  <c r="BM23" i="1"/>
  <c r="BL23" i="1"/>
  <c r="BK23" i="1"/>
  <c r="BJ23" i="1"/>
  <c r="BI23" i="1"/>
  <c r="BH23" i="1"/>
  <c r="BG23" i="1"/>
  <c r="BF23" i="1"/>
  <c r="AZ23" i="1"/>
  <c r="AY23" i="1"/>
  <c r="AX23" i="1"/>
  <c r="AW23" i="1"/>
  <c r="AV23" i="1"/>
  <c r="AU23" i="1"/>
  <c r="AT23" i="1"/>
  <c r="AS23" i="1"/>
  <c r="AP23" i="1"/>
  <c r="AO23" i="1"/>
  <c r="AN23" i="1"/>
  <c r="AM23" i="1"/>
  <c r="AL23" i="1"/>
  <c r="AK23" i="1"/>
  <c r="AJ23" i="1"/>
  <c r="AI23" i="1"/>
  <c r="AH23" i="1"/>
  <c r="AG23" i="1"/>
  <c r="AF23" i="1"/>
  <c r="AE23" i="1"/>
  <c r="AD23" i="1"/>
  <c r="AC23" i="1"/>
  <c r="AB23" i="1"/>
  <c r="V23" i="1"/>
  <c r="U23" i="1"/>
  <c r="S23" i="1"/>
  <c r="Q23" i="1"/>
  <c r="P23" i="1"/>
  <c r="O23" i="1"/>
  <c r="N23" i="1"/>
  <c r="M23" i="1"/>
  <c r="L23" i="1"/>
  <c r="K23" i="1"/>
  <c r="J23" i="1"/>
  <c r="I23" i="1"/>
  <c r="H23" i="1"/>
  <c r="DN22" i="1"/>
  <c r="DH22" i="1"/>
  <c r="DG22" i="1"/>
  <c r="DF22" i="1"/>
  <c r="DE22" i="1"/>
  <c r="DD22" i="1"/>
  <c r="DC22" i="1"/>
  <c r="DB22" i="1"/>
  <c r="DA22" i="1"/>
  <c r="CZ22" i="1"/>
  <c r="CY22" i="1"/>
  <c r="CX22" i="1"/>
  <c r="CW22" i="1"/>
  <c r="CV22" i="1"/>
  <c r="CU22" i="1"/>
  <c r="CT22" i="1"/>
  <c r="CS22" i="1"/>
  <c r="CR22" i="1"/>
  <c r="CQ22" i="1"/>
  <c r="CO22" i="1"/>
  <c r="CN22" i="1"/>
  <c r="CM22" i="1"/>
  <c r="CL22" i="1"/>
  <c r="CJ22" i="1"/>
  <c r="CC22" i="1"/>
  <c r="CB22" i="1"/>
  <c r="CA22" i="1"/>
  <c r="BZ22" i="1"/>
  <c r="BY22" i="1"/>
  <c r="BX22" i="1"/>
  <c r="BW22" i="1"/>
  <c r="BV22" i="1"/>
  <c r="BU22" i="1"/>
  <c r="BT22" i="1"/>
  <c r="BS22" i="1"/>
  <c r="BR22" i="1"/>
  <c r="BQ22" i="1"/>
  <c r="BP22" i="1"/>
  <c r="BO22" i="1"/>
  <c r="BN22" i="1"/>
  <c r="BM22" i="1"/>
  <c r="BL22" i="1"/>
  <c r="BK22" i="1"/>
  <c r="BJ22" i="1"/>
  <c r="BI22" i="1"/>
  <c r="BH22" i="1"/>
  <c r="BG22" i="1"/>
  <c r="BF22" i="1"/>
  <c r="AZ22" i="1"/>
  <c r="AY22" i="1"/>
  <c r="AX22" i="1"/>
  <c r="AW22" i="1"/>
  <c r="AV22" i="1"/>
  <c r="AU22" i="1"/>
  <c r="AT22" i="1"/>
  <c r="AS22" i="1"/>
  <c r="AR22" i="1"/>
  <c r="AQ22" i="1"/>
  <c r="AP22" i="1"/>
  <c r="AO22" i="1"/>
  <c r="AN22" i="1"/>
  <c r="AM22" i="1"/>
  <c r="AL22" i="1"/>
  <c r="AK22" i="1"/>
  <c r="AJ22" i="1"/>
  <c r="AI22" i="1"/>
  <c r="AH22" i="1"/>
  <c r="AG22" i="1"/>
  <c r="AF22" i="1"/>
  <c r="AE22" i="1"/>
  <c r="AD22" i="1"/>
  <c r="AC22" i="1"/>
  <c r="T22" i="1"/>
  <c r="R22" i="1"/>
  <c r="DM21" i="1"/>
  <c r="ET21" i="1" s="1"/>
  <c r="DK21" i="1"/>
  <c r="DJ21" i="1"/>
  <c r="DI21" i="1"/>
  <c r="CI21" i="1"/>
  <c r="CG21" i="1"/>
  <c r="CF21" i="1"/>
  <c r="CE21" i="1"/>
  <c r="AR21" i="1"/>
  <c r="AR46" i="1" s="1"/>
  <c r="AQ21" i="1"/>
  <c r="AQ46" i="1" s="1"/>
  <c r="DM20" i="1"/>
  <c r="DL20" i="1"/>
  <c r="DK20" i="1"/>
  <c r="DJ20" i="1"/>
  <c r="DI20" i="1"/>
  <c r="CI20" i="1"/>
  <c r="CH20" i="1"/>
  <c r="CG20" i="1"/>
  <c r="CF20" i="1"/>
  <c r="CE20" i="1"/>
  <c r="BE20" i="1"/>
  <c r="BD20" i="1"/>
  <c r="BC20" i="1"/>
  <c r="BB20" i="1"/>
  <c r="BA20" i="1"/>
  <c r="DM19" i="1"/>
  <c r="DL19" i="1"/>
  <c r="DK19" i="1"/>
  <c r="DJ19" i="1"/>
  <c r="DI19" i="1"/>
  <c r="CI19" i="1"/>
  <c r="CG19" i="1"/>
  <c r="BW19" i="1"/>
  <c r="BE19" i="1"/>
  <c r="BD19" i="1"/>
  <c r="BC19" i="1"/>
  <c r="BB19" i="1"/>
  <c r="BA19" i="1"/>
  <c r="DM18" i="1"/>
  <c r="DL18" i="1"/>
  <c r="DL23" i="1" s="1"/>
  <c r="DK18" i="1"/>
  <c r="DJ18" i="1"/>
  <c r="DI18" i="1"/>
  <c r="CI18" i="1"/>
  <c r="CG18" i="1"/>
  <c r="CG23" i="1" s="1"/>
  <c r="CC18" i="1"/>
  <c r="BW18" i="1"/>
  <c r="BW45" i="1" s="1"/>
  <c r="BW47" i="1" s="1"/>
  <c r="BQ18" i="1"/>
  <c r="BQ45" i="1" s="1"/>
  <c r="BE18" i="1"/>
  <c r="BD18" i="1"/>
  <c r="BC18" i="1"/>
  <c r="BB18" i="1"/>
  <c r="BA18" i="1"/>
  <c r="Y18" i="1"/>
  <c r="Y23" i="1" s="1"/>
  <c r="X18" i="1"/>
  <c r="W18" i="1"/>
  <c r="W23" i="1" s="1"/>
  <c r="R18" i="1"/>
  <c r="DM17" i="1"/>
  <c r="DL17" i="1"/>
  <c r="DK17" i="1"/>
  <c r="ES17" i="1" s="1"/>
  <c r="DJ17" i="1"/>
  <c r="DI17" i="1"/>
  <c r="CI17" i="1"/>
  <c r="CH17" i="1"/>
  <c r="CG17" i="1"/>
  <c r="CF17" i="1"/>
  <c r="CE17" i="1"/>
  <c r="BE17" i="1"/>
  <c r="BD17" i="1"/>
  <c r="BC17" i="1"/>
  <c r="BB17" i="1"/>
  <c r="BA17" i="1"/>
  <c r="Y17" i="1"/>
  <c r="Y22" i="1" s="1"/>
  <c r="X17" i="1"/>
  <c r="W17" i="1"/>
  <c r="W22" i="1" s="1"/>
  <c r="DN16" i="1"/>
  <c r="DH16" i="1"/>
  <c r="DG16" i="1"/>
  <c r="DF16" i="1"/>
  <c r="DE16" i="1"/>
  <c r="DD16" i="1"/>
  <c r="DC16" i="1"/>
  <c r="DB16" i="1"/>
  <c r="DA16" i="1"/>
  <c r="CZ16" i="1"/>
  <c r="CY16" i="1"/>
  <c r="CX16" i="1"/>
  <c r="CW16" i="1"/>
  <c r="CV16" i="1"/>
  <c r="CU16" i="1"/>
  <c r="CT16" i="1"/>
  <c r="CS16" i="1"/>
  <c r="CR16" i="1"/>
  <c r="CQ16" i="1"/>
  <c r="CP16" i="1"/>
  <c r="CO16" i="1"/>
  <c r="CN16" i="1"/>
  <c r="CM16" i="1"/>
  <c r="CL16" i="1"/>
  <c r="CK16" i="1"/>
  <c r="CJ16" i="1"/>
  <c r="CD16" i="1"/>
  <c r="CC16" i="1"/>
  <c r="CB16" i="1"/>
  <c r="CA16" i="1"/>
  <c r="BZ16" i="1"/>
  <c r="BY16" i="1"/>
  <c r="BX16" i="1"/>
  <c r="BW16" i="1"/>
  <c r="BV16" i="1"/>
  <c r="BU16" i="1"/>
  <c r="BT16" i="1"/>
  <c r="BS16" i="1"/>
  <c r="BR16" i="1"/>
  <c r="BQ16" i="1"/>
  <c r="BP16" i="1"/>
  <c r="BO16" i="1"/>
  <c r="BN16" i="1"/>
  <c r="BM16" i="1"/>
  <c r="BL16" i="1"/>
  <c r="BK16" i="1"/>
  <c r="BJ16" i="1"/>
  <c r="BI16" i="1"/>
  <c r="BH16" i="1"/>
  <c r="BG16" i="1"/>
  <c r="BF16" i="1"/>
  <c r="AX16" i="1"/>
  <c r="AW16" i="1"/>
  <c r="AV16" i="1"/>
  <c r="AU16" i="1"/>
  <c r="AT16" i="1"/>
  <c r="AS16" i="1"/>
  <c r="AR16" i="1"/>
  <c r="AQ16" i="1"/>
  <c r="AP16" i="1"/>
  <c r="AO16" i="1"/>
  <c r="AN16" i="1"/>
  <c r="AM16" i="1"/>
  <c r="AL16" i="1"/>
  <c r="AK16" i="1"/>
  <c r="AJ16" i="1"/>
  <c r="AI16" i="1"/>
  <c r="AH16" i="1"/>
  <c r="AG16" i="1"/>
  <c r="AF16" i="1"/>
  <c r="AE16" i="1"/>
  <c r="AD16" i="1"/>
  <c r="AC16" i="1"/>
  <c r="AB16" i="1"/>
  <c r="V16" i="1"/>
  <c r="U16" i="1"/>
  <c r="T16" i="1"/>
  <c r="S16" i="1"/>
  <c r="R16" i="1"/>
  <c r="Q16" i="1"/>
  <c r="P16" i="1"/>
  <c r="O16" i="1"/>
  <c r="N16" i="1"/>
  <c r="M16" i="1"/>
  <c r="L16" i="1"/>
  <c r="K16" i="1"/>
  <c r="J16" i="1"/>
  <c r="I16" i="1"/>
  <c r="H16" i="1"/>
  <c r="DH15" i="1"/>
  <c r="DG15" i="1"/>
  <c r="DF15" i="1"/>
  <c r="DE15" i="1"/>
  <c r="DD15" i="1"/>
  <c r="DC15" i="1"/>
  <c r="DB15" i="1"/>
  <c r="DA15" i="1"/>
  <c r="CZ15" i="1"/>
  <c r="CY15" i="1"/>
  <c r="CX15" i="1"/>
  <c r="CW15" i="1"/>
  <c r="CV15" i="1"/>
  <c r="CU15" i="1"/>
  <c r="CT15" i="1"/>
  <c r="CS15" i="1"/>
  <c r="CR15" i="1"/>
  <c r="CQ15" i="1"/>
  <c r="CP15" i="1"/>
  <c r="CO15" i="1"/>
  <c r="CN15" i="1"/>
  <c r="CM15" i="1"/>
  <c r="CL15" i="1"/>
  <c r="CK15" i="1"/>
  <c r="CJ15" i="1"/>
  <c r="CC15" i="1"/>
  <c r="CB15" i="1"/>
  <c r="CA15" i="1"/>
  <c r="BZ15" i="1"/>
  <c r="BY15" i="1"/>
  <c r="BX15" i="1"/>
  <c r="BW15" i="1"/>
  <c r="BV15" i="1"/>
  <c r="BU15" i="1"/>
  <c r="BT15" i="1"/>
  <c r="BS15" i="1"/>
  <c r="BR15" i="1"/>
  <c r="BQ15" i="1"/>
  <c r="BP15" i="1"/>
  <c r="BO15" i="1"/>
  <c r="BN15" i="1"/>
  <c r="BM15" i="1"/>
  <c r="BL15" i="1"/>
  <c r="BK15" i="1"/>
  <c r="BJ15" i="1"/>
  <c r="BI15" i="1"/>
  <c r="BH15" i="1"/>
  <c r="BG15" i="1"/>
  <c r="BF15" i="1"/>
  <c r="AZ15" i="1"/>
  <c r="AY15" i="1"/>
  <c r="AX15" i="1"/>
  <c r="AW15" i="1"/>
  <c r="AV15" i="1"/>
  <c r="AU15" i="1"/>
  <c r="AS15" i="1"/>
  <c r="AR15" i="1"/>
  <c r="AQ15" i="1"/>
  <c r="AP15" i="1"/>
  <c r="AO15" i="1"/>
  <c r="AN15" i="1"/>
  <c r="AM15" i="1"/>
  <c r="AL15" i="1"/>
  <c r="AK15" i="1"/>
  <c r="AJ15" i="1"/>
  <c r="AI15" i="1"/>
  <c r="AH15" i="1"/>
  <c r="AG15" i="1"/>
  <c r="AF15" i="1"/>
  <c r="AE15" i="1"/>
  <c r="AD15" i="1"/>
  <c r="AC15" i="1"/>
  <c r="AB15" i="1"/>
  <c r="V15" i="1"/>
  <c r="U15" i="1"/>
  <c r="T15" i="1"/>
  <c r="S15" i="1"/>
  <c r="R15" i="1"/>
  <c r="Q15" i="1"/>
  <c r="P15" i="1"/>
  <c r="O15" i="1"/>
  <c r="N15" i="1"/>
  <c r="M15" i="1"/>
  <c r="L15" i="1"/>
  <c r="K15" i="1"/>
  <c r="J15" i="1"/>
  <c r="I15" i="1"/>
  <c r="H15" i="1"/>
  <c r="DM14" i="1"/>
  <c r="DL14" i="1"/>
  <c r="DK14" i="1"/>
  <c r="DK46" i="1" s="1"/>
  <c r="DJ14" i="1"/>
  <c r="DI14" i="1"/>
  <c r="CI14" i="1"/>
  <c r="CH14" i="1"/>
  <c r="CG14" i="1"/>
  <c r="CF14" i="1"/>
  <c r="CE14" i="1"/>
  <c r="BE14" i="1"/>
  <c r="BD14" i="1"/>
  <c r="BC14" i="1"/>
  <c r="BB14" i="1"/>
  <c r="BA14" i="1"/>
  <c r="DM13" i="1"/>
  <c r="ET13" i="1" s="1"/>
  <c r="DL13" i="1"/>
  <c r="O12" i="3" s="1"/>
  <c r="DK13" i="1"/>
  <c r="ES13" i="1" s="1"/>
  <c r="DJ13" i="1"/>
  <c r="CI13" i="1"/>
  <c r="CH13" i="1"/>
  <c r="CG13" i="1"/>
  <c r="CF13" i="1"/>
  <c r="CE13" i="1"/>
  <c r="BD13" i="1"/>
  <c r="BB13" i="1"/>
  <c r="BA13" i="1"/>
  <c r="AT13" i="1"/>
  <c r="AT15" i="1" s="1"/>
  <c r="DM12" i="1"/>
  <c r="DL12" i="1"/>
  <c r="DK12" i="1"/>
  <c r="DJ12" i="1"/>
  <c r="DI12" i="1"/>
  <c r="CI12" i="1"/>
  <c r="CG12" i="1"/>
  <c r="BU12" i="1"/>
  <c r="CH12" i="1" s="1"/>
  <c r="BC12" i="1"/>
  <c r="AZ12" i="1"/>
  <c r="BE12" i="1" s="1"/>
  <c r="AY12" i="1"/>
  <c r="AO12" i="1"/>
  <c r="DM11" i="1"/>
  <c r="ET11" i="1" s="1"/>
  <c r="DL11" i="1"/>
  <c r="O11" i="3" s="1"/>
  <c r="DK11" i="1"/>
  <c r="DJ11" i="1"/>
  <c r="DI11" i="1"/>
  <c r="CI11" i="1"/>
  <c r="CH11" i="1"/>
  <c r="CG11" i="1"/>
  <c r="CF11" i="1"/>
  <c r="CE11" i="1"/>
  <c r="AZ11" i="1"/>
  <c r="BE11" i="1" s="1"/>
  <c r="AY11" i="1"/>
  <c r="AY45" i="1" s="1"/>
  <c r="AY47" i="1" s="1"/>
  <c r="AO11" i="1"/>
  <c r="Y11" i="1"/>
  <c r="AA11" i="1" s="1"/>
  <c r="X11" i="1"/>
  <c r="W11" i="1"/>
  <c r="DM10" i="1"/>
  <c r="ET10" i="1" s="1"/>
  <c r="DK10" i="1"/>
  <c r="DJ10" i="1"/>
  <c r="DI10" i="1"/>
  <c r="CI10" i="1"/>
  <c r="CH10" i="1"/>
  <c r="CG10" i="1"/>
  <c r="CF10" i="1"/>
  <c r="CE10" i="1"/>
  <c r="BE10" i="1"/>
  <c r="BD10" i="1"/>
  <c r="BC10" i="1"/>
  <c r="BB10" i="1"/>
  <c r="BA10" i="1"/>
  <c r="Y10" i="1"/>
  <c r="Y15" i="1" s="1"/>
  <c r="X10" i="1"/>
  <c r="X15" i="1" s="1"/>
  <c r="W10" i="1"/>
  <c r="W15" i="1" s="1"/>
  <c r="ES10" i="1" l="1"/>
  <c r="DI45" i="1"/>
  <c r="DI23" i="1"/>
  <c r="BA30" i="1"/>
  <c r="ET42" i="1"/>
  <c r="G482" i="4"/>
  <c r="EX14" i="5"/>
  <c r="CE39" i="1"/>
  <c r="CE44" i="1" s="1"/>
  <c r="BC11" i="1"/>
  <c r="CF12" i="1"/>
  <c r="ER29" i="1"/>
  <c r="AJ47" i="1"/>
  <c r="EU14" i="1"/>
  <c r="BQ47" i="1"/>
  <c r="BA21" i="1"/>
  <c r="ER23" i="1"/>
  <c r="ER36" i="1"/>
  <c r="CG44" i="1"/>
  <c r="AC47" i="1"/>
  <c r="AK47" i="1"/>
  <c r="G454" i="4"/>
  <c r="BH14" i="5"/>
  <c r="AB47" i="1"/>
  <c r="W45" i="1"/>
  <c r="W47" i="1" s="1"/>
  <c r="BD21" i="1"/>
  <c r="BD23" i="1" s="1"/>
  <c r="CH39" i="1"/>
  <c r="DM13" i="5"/>
  <c r="CG45" i="1"/>
  <c r="BB12" i="1"/>
  <c r="DM46" i="1"/>
  <c r="AA18" i="1"/>
  <c r="CH25" i="1"/>
  <c r="BC32" i="1"/>
  <c r="ER44" i="1"/>
  <c r="AE47" i="1"/>
  <c r="AM47" i="1"/>
  <c r="O208" i="4"/>
  <c r="O210" i="4" s="1"/>
  <c r="G455" i="4"/>
  <c r="EW14" i="5"/>
  <c r="ES28" i="1"/>
  <c r="ER37" i="1"/>
  <c r="ES40" i="1"/>
  <c r="AB42" i="3"/>
  <c r="DM44" i="1"/>
  <c r="AO45" i="1"/>
  <c r="AO47" i="1" s="1"/>
  <c r="CI15" i="1"/>
  <c r="ER15" i="1"/>
  <c r="ER16" i="1"/>
  <c r="ER22" i="1"/>
  <c r="BB24" i="1"/>
  <c r="EX13" i="5"/>
  <c r="EV14" i="5"/>
  <c r="BB11" i="1"/>
  <c r="BB45" i="1" s="1"/>
  <c r="DJ45" i="1"/>
  <c r="BA12" i="1"/>
  <c r="DL46" i="1"/>
  <c r="O13" i="3"/>
  <c r="BD32" i="1"/>
  <c r="BC33" i="1"/>
  <c r="DL44" i="1"/>
  <c r="O35" i="3"/>
  <c r="O39" i="3" s="1"/>
  <c r="CH40" i="1"/>
  <c r="CO47" i="1"/>
  <c r="CW47" i="1"/>
  <c r="DE47" i="1"/>
  <c r="O14" i="3"/>
  <c r="BS37" i="1"/>
  <c r="O15" i="3"/>
  <c r="BD12" i="1"/>
  <c r="AA24" i="1"/>
  <c r="CE32" i="1"/>
  <c r="CF33" i="1"/>
  <c r="AO37" i="1"/>
  <c r="ES38" i="1"/>
  <c r="CH15" i="1"/>
  <c r="DI15" i="1"/>
  <c r="CE18" i="1"/>
  <c r="CE23" i="1" s="1"/>
  <c r="DM23" i="1"/>
  <c r="ET23" i="1" s="1"/>
  <c r="DL30" i="1"/>
  <c r="O23" i="3"/>
  <c r="O27" i="3" s="1"/>
  <c r="BC26" i="1"/>
  <c r="EU27" i="1"/>
  <c r="EU28" i="1"/>
  <c r="CF32" i="1"/>
  <c r="CH44" i="1"/>
  <c r="AU47" i="1"/>
  <c r="BJ47" i="1"/>
  <c r="BU45" i="1"/>
  <c r="EU14" i="5"/>
  <c r="ET17" i="1"/>
  <c r="CH30" i="1"/>
  <c r="DM30" i="1"/>
  <c r="ET28" i="1"/>
  <c r="BA33" i="1"/>
  <c r="AZ37" i="1"/>
  <c r="CI44" i="1"/>
  <c r="CF40" i="1"/>
  <c r="BC42" i="1"/>
  <c r="N42" i="3"/>
  <c r="BE15" i="1"/>
  <c r="DI46" i="1"/>
  <c r="CH18" i="1"/>
  <c r="CH23" i="1" s="1"/>
  <c r="AA42" i="3"/>
  <c r="CI45" i="1"/>
  <c r="BD46" i="1"/>
  <c r="DJ46" i="1"/>
  <c r="BB21" i="1"/>
  <c r="BB23" i="1" s="1"/>
  <c r="CF22" i="1"/>
  <c r="BD24" i="1"/>
  <c r="BD26" i="1"/>
  <c r="CF26" i="1"/>
  <c r="AZ30" i="1"/>
  <c r="BA32" i="1"/>
  <c r="BD33" i="1"/>
  <c r="DK36" i="1"/>
  <c r="BB37" i="1"/>
  <c r="DJ43" i="1"/>
  <c r="DK44" i="1"/>
  <c r="ES44" i="1" s="1"/>
  <c r="BA43" i="1"/>
  <c r="CG43" i="1"/>
  <c r="U47" i="1"/>
  <c r="G27" i="1"/>
  <c r="DI29" i="1"/>
  <c r="ET32" i="1"/>
  <c r="DI44" i="1"/>
  <c r="AS47" i="1"/>
  <c r="BH47" i="1"/>
  <c r="BL47" i="1"/>
  <c r="BX47" i="1"/>
  <c r="AA25" i="1"/>
  <c r="ET26" i="1"/>
  <c r="Z31" i="1"/>
  <c r="Z36" i="1" s="1"/>
  <c r="ES33" i="1"/>
  <c r="ET35" i="1"/>
  <c r="Z38" i="1"/>
  <c r="Z43" i="1" s="1"/>
  <c r="Z39" i="1"/>
  <c r="Z44" i="1" s="1"/>
  <c r="ES39" i="1"/>
  <c r="BB43" i="1"/>
  <c r="S47" i="1"/>
  <c r="BT47" i="1"/>
  <c r="CD47" i="1"/>
  <c r="CM47" i="1"/>
  <c r="CQ47" i="1"/>
  <c r="CU47" i="1"/>
  <c r="CY47" i="1"/>
  <c r="DC47" i="1"/>
  <c r="DG47" i="1"/>
  <c r="CH16" i="1"/>
  <c r="AA10" i="1"/>
  <c r="CE16" i="1"/>
  <c r="ET12" i="1"/>
  <c r="DK23" i="1"/>
  <c r="EV19" i="1"/>
  <c r="ET19" i="1"/>
  <c r="ET20" i="1"/>
  <c r="BE30" i="1"/>
  <c r="BD30" i="1"/>
  <c r="CG30" i="1"/>
  <c r="DK30" i="1"/>
  <c r="ES30" i="1" s="1"/>
  <c r="BE29" i="1"/>
  <c r="ES31" i="1"/>
  <c r="ES32" i="1"/>
  <c r="ES35" i="1"/>
  <c r="CH36" i="1"/>
  <c r="ET38" i="1"/>
  <c r="AA39" i="1"/>
  <c r="BD44" i="1"/>
  <c r="EV40" i="1"/>
  <c r="ET41" i="1"/>
  <c r="BD43" i="1"/>
  <c r="K47" i="1"/>
  <c r="O47" i="1"/>
  <c r="DL43" i="1"/>
  <c r="ET30" i="1"/>
  <c r="ES27" i="1"/>
  <c r="CE29" i="1"/>
  <c r="DK29" i="1"/>
  <c r="Z32" i="1"/>
  <c r="Z37" i="1" s="1"/>
  <c r="ET34" i="1"/>
  <c r="BB36" i="1"/>
  <c r="CF36" i="1"/>
  <c r="DK37" i="1"/>
  <c r="EV27" i="1"/>
  <c r="ET27" i="1"/>
  <c r="ET31" i="1"/>
  <c r="ES34" i="1"/>
  <c r="CI37" i="1"/>
  <c r="DI47" i="1"/>
  <c r="ES26" i="1"/>
  <c r="DI30" i="1"/>
  <c r="BC29" i="1"/>
  <c r="CG29" i="1"/>
  <c r="BD36" i="1"/>
  <c r="DL37" i="1"/>
  <c r="ET37" i="1" s="1"/>
  <c r="DM37" i="1"/>
  <c r="ET24" i="1"/>
  <c r="Z10" i="1"/>
  <c r="Z15" i="1" s="1"/>
  <c r="ES18" i="1"/>
  <c r="ES20" i="1"/>
  <c r="BB22" i="1"/>
  <c r="H47" i="1"/>
  <c r="L47" i="1"/>
  <c r="P47" i="1"/>
  <c r="AQ47" i="1"/>
  <c r="BU47" i="1"/>
  <c r="CJ47" i="1"/>
  <c r="CN47" i="1"/>
  <c r="CR47" i="1"/>
  <c r="CV47" i="1"/>
  <c r="CZ47" i="1"/>
  <c r="DD47" i="1"/>
  <c r="DH47" i="1"/>
  <c r="ES12" i="1"/>
  <c r="BC13" i="1"/>
  <c r="BA15" i="1"/>
  <c r="DJ15" i="1"/>
  <c r="Y16" i="1"/>
  <c r="Y45" i="1"/>
  <c r="Y47" i="1" s="1"/>
  <c r="AR47" i="1"/>
  <c r="CA47" i="1"/>
  <c r="AW47" i="1"/>
  <c r="DK15" i="1"/>
  <c r="BE13" i="1"/>
  <c r="EU13" i="1" s="1"/>
  <c r="G14" i="1"/>
  <c r="EV14" i="1" s="1"/>
  <c r="BD15" i="1"/>
  <c r="CE15" i="1"/>
  <c r="DJ23" i="1"/>
  <c r="ES23" i="1" s="1"/>
  <c r="ES19" i="1"/>
  <c r="ES21" i="1"/>
  <c r="BE22" i="1"/>
  <c r="DK22" i="1"/>
  <c r="AT47" i="1"/>
  <c r="AX47" i="1"/>
  <c r="BI47" i="1"/>
  <c r="BM47" i="1"/>
  <c r="BC13" i="5"/>
  <c r="BF13" i="5" s="1"/>
  <c r="BE16" i="1"/>
  <c r="BE45" i="1"/>
  <c r="EU12" i="1"/>
  <c r="EV12" i="1"/>
  <c r="BC15" i="1"/>
  <c r="G11" i="1"/>
  <c r="EV11" i="1" s="1"/>
  <c r="AA16" i="1"/>
  <c r="X45" i="1"/>
  <c r="X47" i="1" s="1"/>
  <c r="X16" i="1"/>
  <c r="ES24" i="1"/>
  <c r="G39" i="1"/>
  <c r="Z11" i="1"/>
  <c r="BD11" i="1"/>
  <c r="DJ47" i="1"/>
  <c r="BA46" i="1"/>
  <c r="ES14" i="1"/>
  <c r="AA15" i="1"/>
  <c r="CF15" i="1"/>
  <c r="DM15" i="1"/>
  <c r="AY16" i="1"/>
  <c r="R45" i="1"/>
  <c r="R47" i="1" s="1"/>
  <c r="R23" i="1"/>
  <c r="T18" i="1"/>
  <c r="CI23" i="1"/>
  <c r="ET18" i="1"/>
  <c r="BA22" i="1"/>
  <c r="BD22" i="1"/>
  <c r="CC23" i="1"/>
  <c r="X29" i="1"/>
  <c r="Z24" i="1"/>
  <c r="Z29" i="1" s="1"/>
  <c r="ET25" i="1"/>
  <c r="CH26" i="1"/>
  <c r="EU26" i="1" s="1"/>
  <c r="G28" i="1"/>
  <c r="EV28" i="1" s="1"/>
  <c r="CF35" i="1"/>
  <c r="CF46" i="1" s="1"/>
  <c r="BY37" i="1"/>
  <c r="CH35" i="1"/>
  <c r="CH46" i="1" s="1"/>
  <c r="BY46" i="1"/>
  <c r="ET39" i="1"/>
  <c r="BG47" i="1"/>
  <c r="DI22" i="1"/>
  <c r="DJ22" i="1"/>
  <c r="CG15" i="1"/>
  <c r="CI16" i="1"/>
  <c r="G20" i="1"/>
  <c r="EV20" i="1" s="1"/>
  <c r="CH29" i="1"/>
  <c r="CI31" i="1"/>
  <c r="CG31" i="1"/>
  <c r="DL40" i="1"/>
  <c r="ET40" i="1" s="1"/>
  <c r="BE31" i="1"/>
  <c r="BC31" i="1"/>
  <c r="BF34" i="1" s="1"/>
  <c r="BF36" i="1" s="1"/>
  <c r="DK45" i="1"/>
  <c r="DK47" i="1" s="1"/>
  <c r="DK16" i="1"/>
  <c r="ES16" i="1" s="1"/>
  <c r="G13" i="1"/>
  <c r="EV13" i="1" s="1"/>
  <c r="ET14" i="1"/>
  <c r="G10" i="1"/>
  <c r="EV10" i="1" s="1"/>
  <c r="DL45" i="1"/>
  <c r="DL47" i="1" s="1"/>
  <c r="DL16" i="1"/>
  <c r="CE12" i="1"/>
  <c r="BB16" i="1"/>
  <c r="Z18" i="1"/>
  <c r="Z23" i="1" s="1"/>
  <c r="X23" i="1"/>
  <c r="EU20" i="1"/>
  <c r="CH22" i="1"/>
  <c r="CE22" i="1"/>
  <c r="G24" i="1"/>
  <c r="G29" i="1" s="1"/>
  <c r="AA29" i="1"/>
  <c r="CF29" i="1"/>
  <c r="EV33" i="1"/>
  <c r="EU33" i="1"/>
  <c r="DL36" i="1"/>
  <c r="DJ36" i="1"/>
  <c r="DI36" i="1"/>
  <c r="CG37" i="1"/>
  <c r="BE38" i="1"/>
  <c r="AZ43" i="1"/>
  <c r="BE43" i="1" s="1"/>
  <c r="BC44" i="1"/>
  <c r="CC45" i="1"/>
  <c r="CC47" i="1" s="1"/>
  <c r="CF19" i="1"/>
  <c r="CE19" i="1"/>
  <c r="CH19" i="1"/>
  <c r="CG16" i="1"/>
  <c r="CF16" i="1"/>
  <c r="DM45" i="1"/>
  <c r="DM47" i="1" s="1"/>
  <c r="BB15" i="1"/>
  <c r="BC16" i="1"/>
  <c r="DI16" i="1"/>
  <c r="X22" i="1"/>
  <c r="Z17" i="1"/>
  <c r="Z22" i="1" s="1"/>
  <c r="CG22" i="1"/>
  <c r="DM22" i="1"/>
  <c r="DL29" i="1"/>
  <c r="CG36" i="1"/>
  <c r="BY47" i="1"/>
  <c r="AZ45" i="1"/>
  <c r="AZ47" i="1" s="1"/>
  <c r="AZ16" i="1"/>
  <c r="DJ16" i="1"/>
  <c r="AA23" i="1"/>
  <c r="G18" i="1"/>
  <c r="EV18" i="1" s="1"/>
  <c r="DL22" i="1"/>
  <c r="AV36" i="1"/>
  <c r="BE36" i="1" s="1"/>
  <c r="DJ37" i="1"/>
  <c r="DM43" i="1"/>
  <c r="ET43" i="1" s="1"/>
  <c r="DK43" i="1"/>
  <c r="ES43" i="1" s="1"/>
  <c r="BA11" i="1"/>
  <c r="ES11" i="1"/>
  <c r="DL15" i="1"/>
  <c r="W16" i="1"/>
  <c r="DM16" i="1"/>
  <c r="AA17" i="1"/>
  <c r="BA23" i="1"/>
  <c r="CF18" i="1"/>
  <c r="CF23" i="1" s="1"/>
  <c r="EU19" i="1"/>
  <c r="CI22" i="1"/>
  <c r="Z25" i="1"/>
  <c r="Z30" i="1" s="1"/>
  <c r="X30" i="1"/>
  <c r="G34" i="1"/>
  <c r="EV34" i="1" s="1"/>
  <c r="EU34" i="1"/>
  <c r="CI36" i="1"/>
  <c r="BC37" i="1"/>
  <c r="BE37" i="1"/>
  <c r="BF49" i="1"/>
  <c r="CF43" i="1"/>
  <c r="BE21" i="1"/>
  <c r="BE23" i="1" s="1"/>
  <c r="BC22" i="1"/>
  <c r="BQ23" i="1"/>
  <c r="CE25" i="1"/>
  <c r="CE30" i="1" s="1"/>
  <c r="EV26" i="1"/>
  <c r="AW29" i="1"/>
  <c r="BD29" i="1" s="1"/>
  <c r="DM29" i="1"/>
  <c r="CE33" i="1"/>
  <c r="CG35" i="1"/>
  <c r="CG46" i="1" s="1"/>
  <c r="CG47" i="1" s="1"/>
  <c r="DM36" i="1"/>
  <c r="BD37" i="1"/>
  <c r="DI37" i="1"/>
  <c r="AA38" i="1"/>
  <c r="G38" i="1" s="1"/>
  <c r="EU40" i="1"/>
  <c r="BE41" i="1"/>
  <c r="CH43" i="1"/>
  <c r="CC30" i="1"/>
  <c r="BA36" i="1"/>
  <c r="EU39" i="1"/>
  <c r="CI43" i="1"/>
  <c r="AA44" i="1"/>
  <c r="BO44" i="1"/>
  <c r="BZ46" i="1"/>
  <c r="BZ47" i="1" s="1"/>
  <c r="G25" i="1"/>
  <c r="EV25" i="1" s="1"/>
  <c r="CE26" i="1"/>
  <c r="CH32" i="1"/>
  <c r="CH45" i="1" s="1"/>
  <c r="CI35" i="1"/>
  <c r="AZ44" i="1"/>
  <c r="ES25" i="1"/>
  <c r="BA26" i="1"/>
  <c r="AA30" i="1"/>
  <c r="BG37" i="1"/>
  <c r="DI43" i="1"/>
  <c r="DJ29" i="1"/>
  <c r="ES29" i="1" s="1"/>
  <c r="AA32" i="1"/>
  <c r="Y36" i="1"/>
  <c r="BA37" i="1"/>
  <c r="CF39" i="1"/>
  <c r="CF44" i="1" s="1"/>
  <c r="CE43" i="1"/>
  <c r="BC21" i="1"/>
  <c r="BC46" i="1" s="1"/>
  <c r="AQ23" i="1"/>
  <c r="BW23" i="1"/>
  <c r="CE35" i="1"/>
  <c r="CE46" i="1" s="1"/>
  <c r="CE36" i="1"/>
  <c r="BE42" i="1"/>
  <c r="AR23" i="1"/>
  <c r="ET44" i="1" l="1"/>
  <c r="BB46" i="1"/>
  <c r="EU24" i="1"/>
  <c r="ES37" i="1"/>
  <c r="BC43" i="1"/>
  <c r="EU31" i="1"/>
  <c r="ES22" i="1"/>
  <c r="BC45" i="1"/>
  <c r="BC47" i="1" s="1"/>
  <c r="ES36" i="1"/>
  <c r="EU10" i="1"/>
  <c r="EU15" i="1"/>
  <c r="ES15" i="1"/>
  <c r="BB47" i="1"/>
  <c r="EU36" i="1"/>
  <c r="BC36" i="1"/>
  <c r="CH47" i="1"/>
  <c r="EV29" i="1"/>
  <c r="CF45" i="1"/>
  <c r="CF47" i="1" s="1"/>
  <c r="EU11" i="1"/>
  <c r="T45" i="1"/>
  <c r="T47" i="1" s="1"/>
  <c r="T23" i="1"/>
  <c r="EU18" i="1"/>
  <c r="CE45" i="1"/>
  <c r="CE47" i="1" s="1"/>
  <c r="BA29" i="1"/>
  <c r="EV39" i="1"/>
  <c r="AA37" i="1"/>
  <c r="G32" i="1"/>
  <c r="EU32" i="1"/>
  <c r="ET36" i="1"/>
  <c r="EU23" i="1"/>
  <c r="BB29" i="1"/>
  <c r="EU25" i="1"/>
  <c r="BC23" i="1"/>
  <c r="G35" i="1"/>
  <c r="EU35" i="1"/>
  <c r="EV35" i="1"/>
  <c r="G31" i="1"/>
  <c r="G36" i="1" s="1"/>
  <c r="EV36" i="1" s="1"/>
  <c r="AA43" i="1"/>
  <c r="EU43" i="1" s="1"/>
  <c r="EU38" i="1"/>
  <c r="G15" i="1"/>
  <c r="EV15" i="1" s="1"/>
  <c r="BE44" i="1"/>
  <c r="EU44" i="1" s="1"/>
  <c r="G42" i="1"/>
  <c r="G44" i="1" s="1"/>
  <c r="EU42" i="1"/>
  <c r="EU30" i="1"/>
  <c r="G30" i="1"/>
  <c r="EV30" i="1" s="1"/>
  <c r="EV24" i="1"/>
  <c r="ET15" i="1"/>
  <c r="BD45" i="1"/>
  <c r="BD47" i="1" s="1"/>
  <c r="BD16" i="1"/>
  <c r="G16" i="1"/>
  <c r="EV16" i="1" s="1"/>
  <c r="CH37" i="1"/>
  <c r="CF37" i="1"/>
  <c r="CE37" i="1"/>
  <c r="EU21" i="1"/>
  <c r="G21" i="1"/>
  <c r="G23" i="1" s="1"/>
  <c r="EV23" i="1" s="1"/>
  <c r="EU41" i="1"/>
  <c r="G41" i="1"/>
  <c r="EV41" i="1" s="1"/>
  <c r="ET29" i="1"/>
  <c r="EU17" i="1"/>
  <c r="G17" i="1"/>
  <c r="AA22" i="1"/>
  <c r="EU22" i="1" s="1"/>
  <c r="BA45" i="1"/>
  <c r="BA47" i="1" s="1"/>
  <c r="BA16" i="1"/>
  <c r="ET22" i="1"/>
  <c r="EU29" i="1"/>
  <c r="CI46" i="1"/>
  <c r="CI47" i="1" s="1"/>
  <c r="BE46" i="1"/>
  <c r="BE47" i="1" s="1"/>
  <c r="Z45" i="1"/>
  <c r="Z47" i="1" s="1"/>
  <c r="Z16" i="1"/>
  <c r="EU16" i="1" s="1"/>
  <c r="AA45" i="1"/>
  <c r="AA47" i="1" s="1"/>
  <c r="ET16" i="1"/>
  <c r="EV44" i="1" l="1"/>
  <c r="EV42" i="1"/>
  <c r="EV31" i="1"/>
  <c r="EV21" i="1"/>
  <c r="G37" i="1"/>
  <c r="EV37" i="1" s="1"/>
  <c r="EV32" i="1"/>
  <c r="G22" i="1"/>
  <c r="EV22" i="1" s="1"/>
  <c r="EV17" i="1"/>
  <c r="EU37" i="1"/>
  <c r="G43" i="1"/>
  <c r="EV43" i="1" s="1"/>
  <c r="EV38" i="1"/>
  <c r="G46" i="1"/>
  <c r="G45" i="1"/>
  <c r="G4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5" authorId="0" shapeId="0" xr:uid="{00000000-0006-0000-00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6" authorId="0" shapeId="0" xr:uid="{00000000-0006-0000-00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000-000003000000}">
      <text>
        <r>
          <rPr>
            <b/>
            <sz val="9"/>
            <color indexed="81"/>
            <rFont val="Tahoma"/>
            <family val="2"/>
          </rPr>
          <t>YULIED.PENARANDA:</t>
        </r>
        <r>
          <rPr>
            <sz val="9"/>
            <color indexed="81"/>
            <rFont val="Tahoma"/>
            <family val="2"/>
          </rPr>
          <t xml:space="preserve">
Las metas plan de desarrollo están agrupadas en temáticas afines, bajo la estructura de Propósito Plan de Desarrollo. Relacionar número y nombre del propósito asociado </t>
        </r>
      </text>
    </comment>
    <comment ref="A8" authorId="0" shapeId="0" xr:uid="{00000000-0006-0000-0000-000004000000}">
      <text>
        <r>
          <rPr>
            <b/>
            <sz val="9"/>
            <color indexed="81"/>
            <rFont val="Tahoma"/>
            <family val="2"/>
          </rPr>
          <t>YULIED.PENARANDA:</t>
        </r>
        <r>
          <rPr>
            <sz val="9"/>
            <color indexed="81"/>
            <rFont val="Tahoma"/>
            <family val="2"/>
          </rPr>
          <t xml:space="preserve">
Las metas plan de desarrollo están agrupadas en temáticas afines, bajo la estructura de Programas Plan de Desarrollo. Relacionar número y nombre del programa asociado </t>
        </r>
      </text>
    </comment>
    <comment ref="EY10" authorId="0" shapeId="0" xr:uid="{00000000-0006-0000-0000-000005000000}">
      <text>
        <r>
          <rPr>
            <b/>
            <sz val="9"/>
            <color rgb="FF000000"/>
            <rFont val="Tahoma"/>
            <family val="2"/>
          </rPr>
          <t>YULIED.PENARANDA:</t>
        </r>
        <r>
          <rPr>
            <sz val="9"/>
            <color rgb="FF000000"/>
            <rFont val="Tahoma"/>
            <family val="2"/>
          </rPr>
          <t xml:space="preserve">
</t>
        </r>
        <r>
          <rPr>
            <sz val="9"/>
            <color rgb="FF000000"/>
            <rFont val="Tahoma"/>
            <family val="2"/>
          </rPr>
          <t xml:space="preserve">Logros más representativos en función de la meta, de forma acumulada.(lenguaje claro y preciso)
</t>
        </r>
        <r>
          <rPr>
            <sz val="9"/>
            <color rgb="FF000000"/>
            <rFont val="Tahoma"/>
            <family val="2"/>
          </rPr>
          <t xml:space="preserve">Máximo de caracteres 2.000 incluidos espacios.
</t>
        </r>
      </text>
    </comment>
    <comment ref="EZ10" authorId="0" shapeId="0" xr:uid="{00000000-0006-0000-0000-000006000000}">
      <text>
        <r>
          <rPr>
            <b/>
            <sz val="9"/>
            <color rgb="FF000000"/>
            <rFont val="Tahoma"/>
            <family val="2"/>
          </rPr>
          <t>YULIED.PENARANDA:</t>
        </r>
        <r>
          <rPr>
            <sz val="9"/>
            <color rgb="FF000000"/>
            <rFont val="Tahoma"/>
            <family val="2"/>
          </rPr>
          <t xml:space="preserve">
</t>
        </r>
        <r>
          <rPr>
            <sz val="9"/>
            <color rgb="FF000000"/>
            <rFont val="Tahoma"/>
            <family val="2"/>
          </rPr>
          <t xml:space="preserve">Inconvenientes y/o dificultades que se han presentado para el cumplimiento de la Meta. 
</t>
        </r>
        <r>
          <rPr>
            <sz val="9"/>
            <color rgb="FF000000"/>
            <rFont val="Tahoma"/>
            <family val="2"/>
          </rPr>
          <t xml:space="preserve">Máximo de caracteres 500 incluidos espacios.
</t>
        </r>
        <r>
          <rPr>
            <sz val="9"/>
            <color rgb="FF000000"/>
            <rFont val="Tahoma"/>
            <family val="2"/>
          </rPr>
          <t xml:space="preserve">
</t>
        </r>
      </text>
    </comment>
    <comment ref="FA10" authorId="0" shapeId="0" xr:uid="{00000000-0006-0000-0000-000007000000}">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FB10" authorId="0" shapeId="0" xr:uid="{00000000-0006-0000-0000-000008000000}">
      <text>
        <r>
          <rPr>
            <b/>
            <sz val="9"/>
            <color rgb="FF000000"/>
            <rFont val="Tahoma"/>
            <family val="2"/>
          </rPr>
          <t>YULIED.PENARANDA:</t>
        </r>
        <r>
          <rPr>
            <sz val="9"/>
            <color rgb="FF000000"/>
            <rFont val="Tahoma"/>
            <family val="2"/>
          </rPr>
          <t xml:space="preserve">
</t>
        </r>
        <r>
          <rPr>
            <sz val="9"/>
            <color rgb="FF000000"/>
            <rFont val="Tahoma"/>
            <family val="2"/>
          </rPr>
          <t xml:space="preserve">Logros obtenidos para la población objetivo, que se han alcanzado  con el cumplimiento de la meta. </t>
        </r>
      </text>
    </comment>
    <comment ref="FC10" authorId="0" shapeId="0" xr:uid="{00000000-0006-0000-0000-000009000000}">
      <text>
        <r>
          <rPr>
            <b/>
            <sz val="9"/>
            <color indexed="81"/>
            <rFont val="Tahoma"/>
            <family val="2"/>
          </rPr>
          <t>YULIED.PENARANDA:</t>
        </r>
        <r>
          <rPr>
            <sz val="9"/>
            <color indexed="81"/>
            <rFont val="Tahoma"/>
            <family val="2"/>
          </rPr>
          <t xml:space="preserve">
Soportes que justifican las acciones desarrolladas en el cumplimiento de la meta.
</t>
        </r>
      </text>
    </comment>
    <comment ref="A11" authorId="0" shapeId="0" xr:uid="{00000000-0006-0000-0000-00000A000000}">
      <text>
        <r>
          <rPr>
            <b/>
            <sz val="9"/>
            <color rgb="FF000000"/>
            <rFont val="Tahoma"/>
            <family val="2"/>
          </rPr>
          <t>YULIED.PENARANDA:</t>
        </r>
        <r>
          <rPr>
            <sz val="9"/>
            <color rgb="FF000000"/>
            <rFont val="Tahoma"/>
            <family val="2"/>
          </rPr>
          <t xml:space="preserve">
</t>
        </r>
        <r>
          <rPr>
            <sz val="9"/>
            <color rgb="FF000000"/>
            <rFont val="Tahoma"/>
            <family val="2"/>
          </rPr>
          <t>Número del propósito al que pertenece la estructura del proyecto de inversión asociada al PDD</t>
        </r>
      </text>
    </comment>
    <comment ref="J11" authorId="0" shapeId="0" xr:uid="{00000000-0006-0000-0000-00000B000000}">
      <text>
        <r>
          <rPr>
            <b/>
            <sz val="9"/>
            <color rgb="FF000000"/>
            <rFont val="Tahoma"/>
            <family val="2"/>
          </rPr>
          <t>YULIED.PENARANDA:</t>
        </r>
        <r>
          <rPr>
            <sz val="9"/>
            <color rgb="FF000000"/>
            <rFont val="Tahoma"/>
            <family val="2"/>
          </rPr>
          <t xml:space="preserve">
</t>
        </r>
        <r>
          <rPr>
            <sz val="9"/>
            <color rgb="FF000000"/>
            <rFont val="Tahoma"/>
            <family val="2"/>
          </rPr>
          <t>Año 1</t>
        </r>
      </text>
    </comment>
    <comment ref="BH11" authorId="0" shapeId="0" xr:uid="{00000000-0006-0000-0000-00000C000000}">
      <text>
        <r>
          <rPr>
            <b/>
            <sz val="9"/>
            <color indexed="81"/>
            <rFont val="Tahoma"/>
            <family val="2"/>
          </rPr>
          <t>YULIED.PENARANDA:</t>
        </r>
        <r>
          <rPr>
            <sz val="9"/>
            <color indexed="81"/>
            <rFont val="Tahoma"/>
            <family val="2"/>
          </rPr>
          <t xml:space="preserve">
Año 3</t>
        </r>
      </text>
    </comment>
    <comment ref="CL11" authorId="0" shapeId="0" xr:uid="{00000000-0006-0000-0000-00000D000000}">
      <text>
        <r>
          <rPr>
            <b/>
            <sz val="9"/>
            <color rgb="FF000000"/>
            <rFont val="Tahoma"/>
            <family val="2"/>
          </rPr>
          <t>YULIED.PENARANDA:</t>
        </r>
        <r>
          <rPr>
            <sz val="9"/>
            <color rgb="FF000000"/>
            <rFont val="Tahoma"/>
            <family val="2"/>
          </rPr>
          <t xml:space="preserve">
</t>
        </r>
        <r>
          <rPr>
            <sz val="9"/>
            <color rgb="FF000000"/>
            <rFont val="Tahoma"/>
            <family val="2"/>
          </rPr>
          <t>Año 4</t>
        </r>
      </text>
    </comment>
    <comment ref="DP11" authorId="0" shapeId="0" xr:uid="{00000000-0006-0000-0000-00000E000000}">
      <text>
        <r>
          <rPr>
            <b/>
            <sz val="9"/>
            <color rgb="FF000000"/>
            <rFont val="Tahoma"/>
            <family val="2"/>
          </rPr>
          <t>YULIED.PENARANDA:</t>
        </r>
        <r>
          <rPr>
            <sz val="9"/>
            <color rgb="FF000000"/>
            <rFont val="Tahoma"/>
            <family val="2"/>
          </rPr>
          <t xml:space="preserve">
</t>
        </r>
        <r>
          <rPr>
            <sz val="9"/>
            <color rgb="FF000000"/>
            <rFont val="Tahoma"/>
            <family val="2"/>
          </rPr>
          <t>Año 5</t>
        </r>
      </text>
    </comment>
    <comment ref="A12" authorId="0" shapeId="0" xr:uid="{00000000-0006-0000-0000-00000F000000}">
      <text>
        <r>
          <rPr>
            <b/>
            <sz val="9"/>
            <color indexed="81"/>
            <rFont val="Tahoma"/>
            <family val="2"/>
          </rPr>
          <t>YULIED.PENARANDA:</t>
        </r>
        <r>
          <rPr>
            <sz val="9"/>
            <color indexed="81"/>
            <rFont val="Tahoma"/>
            <family val="2"/>
          </rPr>
          <t xml:space="preserve">
Número del propósito al que pertenece la estructura del proyecto de inversión asociada al PDD</t>
        </r>
      </text>
    </comment>
    <comment ref="B12" authorId="0" shapeId="0" xr:uid="{00000000-0006-0000-0000-000010000000}">
      <text>
        <r>
          <rPr>
            <b/>
            <sz val="9"/>
            <color indexed="81"/>
            <rFont val="Tahoma"/>
            <family val="2"/>
          </rPr>
          <t>YULIED.PENARANDA:</t>
        </r>
        <r>
          <rPr>
            <sz val="9"/>
            <color indexed="81"/>
            <rFont val="Tahoma"/>
            <family val="2"/>
          </rPr>
          <t xml:space="preserve">
Número del programa al que pertenece la estructura del proyecto de inversión asociada al PDD</t>
        </r>
      </text>
    </comment>
    <comment ref="C12" authorId="0" shapeId="0" xr:uid="{00000000-0006-0000-0000-000011000000}">
      <text>
        <r>
          <rPr>
            <b/>
            <sz val="9"/>
            <color indexed="81"/>
            <rFont val="Tahoma"/>
            <family val="2"/>
          </rPr>
          <t>YULIED.PENARANDA:</t>
        </r>
        <r>
          <rPr>
            <sz val="9"/>
            <color indexed="81"/>
            <rFont val="Tahoma"/>
            <family val="2"/>
          </rPr>
          <t xml:space="preserve">
Número de Meta Plan de Desarrollo.</t>
        </r>
      </text>
    </comment>
    <comment ref="D12" authorId="0" shapeId="0" xr:uid="{00000000-0006-0000-0000-000012000000}">
      <text>
        <r>
          <rPr>
            <b/>
            <sz val="9"/>
            <color indexed="81"/>
            <rFont val="Tahoma"/>
            <family val="2"/>
          </rPr>
          <t>YULIED.PENARANDA:</t>
        </r>
        <r>
          <rPr>
            <sz val="9"/>
            <color indexed="81"/>
            <rFont val="Tahoma"/>
            <family val="2"/>
          </rPr>
          <t xml:space="preserve">
Nombre completo de la Meta  del Plan de Desarrollo, según acuerdo.</t>
        </r>
      </text>
    </comment>
    <comment ref="E12" authorId="0" shapeId="0" xr:uid="{00000000-0006-0000-0000-000013000000}">
      <text>
        <r>
          <rPr>
            <b/>
            <sz val="9"/>
            <color indexed="81"/>
            <rFont val="Tahoma"/>
            <family val="2"/>
          </rPr>
          <t>YULIED.PENARANDA:</t>
        </r>
        <r>
          <rPr>
            <sz val="9"/>
            <color indexed="81"/>
            <rFont val="Tahoma"/>
            <family val="2"/>
          </rPr>
          <t xml:space="preserve">
Número asignado al indicador en la estructura del Plan de Desarrollo. </t>
        </r>
      </text>
    </comment>
    <comment ref="F12" authorId="0" shapeId="0" xr:uid="{00000000-0006-0000-0000-000014000000}">
      <text>
        <r>
          <rPr>
            <b/>
            <sz val="9"/>
            <color rgb="FF000000"/>
            <rFont val="Tahoma"/>
            <family val="2"/>
          </rPr>
          <t>YULIED.PENARANDA:</t>
        </r>
        <r>
          <rPr>
            <sz val="9"/>
            <color rgb="FF000000"/>
            <rFont val="Tahoma"/>
            <family val="2"/>
          </rPr>
          <t xml:space="preserve">
</t>
        </r>
        <r>
          <rPr>
            <sz val="9"/>
            <color rgb="FF000000"/>
            <rFont val="Tahoma"/>
            <family val="2"/>
          </rPr>
          <t>Nombre completo del indicador. Expresión verbal, precisa y concreta del patrón de evaluación.</t>
        </r>
      </text>
    </comment>
    <comment ref="G12" authorId="0" shapeId="0" xr:uid="{00000000-0006-0000-0000-000015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proyectos etc. </t>
        </r>
      </text>
    </comment>
    <comment ref="H12" authorId="0" shapeId="0" xr:uid="{00000000-0006-0000-0000-000016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I12" authorId="0" shapeId="0" xr:uid="{00000000-0006-0000-0000-000017000000}">
      <text>
        <r>
          <rPr>
            <b/>
            <sz val="9"/>
            <color rgb="FF000000"/>
            <rFont val="Tahoma"/>
            <family val="2"/>
          </rPr>
          <t>YULIED.PENARANDA:</t>
        </r>
        <r>
          <rPr>
            <sz val="9"/>
            <color rgb="FF000000"/>
            <rFont val="Tahoma"/>
            <family val="2"/>
          </rPr>
          <t xml:space="preserve">
</t>
        </r>
        <r>
          <rPr>
            <sz val="9"/>
            <color rgb="FF000000"/>
            <rFont val="Tahoma"/>
            <family val="2"/>
          </rPr>
          <t>Magnitud física del indicador programada para la totalidad del plan de desarrollo 2020-2024</t>
        </r>
      </text>
    </comment>
    <comment ref="J12" authorId="0" shapeId="0" xr:uid="{00000000-0006-0000-0000-000018000000}">
      <text>
        <r>
          <rPr>
            <b/>
            <sz val="9"/>
            <color indexed="81"/>
            <rFont val="Tahoma"/>
            <family val="2"/>
          </rPr>
          <t>YULIED.PENARANDA:</t>
        </r>
        <r>
          <rPr>
            <sz val="9"/>
            <color indexed="81"/>
            <rFont val="Tahoma"/>
            <family val="2"/>
          </rPr>
          <t xml:space="preserve">
Magnitud física y presupuestal  programada para el inicio del plan de desarrollo.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1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100-000002000000}">
      <text>
        <r>
          <rPr>
            <b/>
            <sz val="9"/>
            <color indexed="81"/>
            <rFont val="Tahoma"/>
            <family val="2"/>
          </rPr>
          <t>YULIED.PENARANDA:</t>
        </r>
        <r>
          <rPr>
            <sz val="9"/>
            <color indexed="81"/>
            <rFont val="Tahoma"/>
            <family val="2"/>
          </rPr>
          <t xml:space="preserve">
Describir el número y nombre completo del proyecto de inversión. </t>
        </r>
      </text>
    </comment>
    <comment ref="ES7" authorId="0" shapeId="0" xr:uid="{00000000-0006-0000-0100-000003000000}">
      <text>
        <r>
          <rPr>
            <b/>
            <sz val="9"/>
            <color rgb="FF000000"/>
            <rFont val="Tahoma"/>
            <family val="2"/>
          </rPr>
          <t>YULIED.PENARANDA:</t>
        </r>
        <r>
          <rPr>
            <sz val="9"/>
            <color rgb="FF000000"/>
            <rFont val="Tahoma"/>
            <family val="2"/>
          </rPr>
          <t xml:space="preserve">
</t>
        </r>
        <r>
          <rPr>
            <sz val="9"/>
            <color rgb="FF000000"/>
            <rFont val="Tahoma"/>
            <family val="2"/>
          </rPr>
          <t>En este campo se conoce el porcentaje de avance de la vigencia; según la tipología del indicador.</t>
        </r>
      </text>
    </comment>
    <comment ref="ET7" authorId="0" shapeId="0" xr:uid="{00000000-0006-0000-0100-000004000000}">
      <text>
        <r>
          <rPr>
            <b/>
            <sz val="9"/>
            <color indexed="81"/>
            <rFont val="Tahoma"/>
            <family val="2"/>
          </rPr>
          <t>YULIED.PENARANDA:</t>
        </r>
        <r>
          <rPr>
            <sz val="9"/>
            <color indexed="81"/>
            <rFont val="Tahoma"/>
            <family val="2"/>
          </rPr>
          <t xml:space="preserve">
En este campo se conoce el porcentaje de avance de la vigencia; según la tipología del indicador.</t>
        </r>
      </text>
    </comment>
    <comment ref="EU7" authorId="0" shapeId="0" xr:uid="{00000000-0006-0000-0100-000005000000}">
      <text>
        <r>
          <rPr>
            <b/>
            <sz val="9"/>
            <color rgb="FF000000"/>
            <rFont val="Tahoma"/>
            <family val="2"/>
          </rPr>
          <t>YULIED.PENARANDA:</t>
        </r>
        <r>
          <rPr>
            <sz val="9"/>
            <color rgb="FF000000"/>
            <rFont val="Tahoma"/>
            <family val="2"/>
          </rPr>
          <t xml:space="preserve">
</t>
        </r>
        <r>
          <rPr>
            <sz val="9"/>
            <color rgb="FF000000"/>
            <rFont val="Tahoma"/>
            <family val="2"/>
          </rPr>
          <t>En este campo se conoce el porcentaje de avance de la vigencia; según la tipología del indicador.</t>
        </r>
      </text>
    </comment>
    <comment ref="EV7" authorId="0" shapeId="0" xr:uid="{00000000-0006-0000-0100-000006000000}">
      <text>
        <r>
          <rPr>
            <b/>
            <sz val="9"/>
            <color rgb="FF000000"/>
            <rFont val="Tahoma"/>
            <family val="2"/>
          </rPr>
          <t>YULIED.PENARANDA:</t>
        </r>
        <r>
          <rPr>
            <sz val="9"/>
            <color rgb="FF000000"/>
            <rFont val="Tahoma"/>
            <family val="2"/>
          </rPr>
          <t xml:space="preserve">
</t>
        </r>
        <r>
          <rPr>
            <sz val="9"/>
            <color rgb="FF000000"/>
            <rFont val="Tahoma"/>
            <family val="2"/>
          </rPr>
          <t xml:space="preserve"> Este campo se conoce el porcentaje de avance de forma acumulada al plan de desarrollo, de acuerdo con la tipología del indicador.</t>
        </r>
      </text>
    </comment>
    <comment ref="EW7" authorId="0" shapeId="0" xr:uid="{00000000-0006-0000-0100-000007000000}">
      <text>
        <r>
          <rPr>
            <b/>
            <sz val="9"/>
            <color rgb="FF000000"/>
            <rFont val="Tahoma"/>
            <family val="2"/>
          </rPr>
          <t>YULIED.PENARANDA:</t>
        </r>
        <r>
          <rPr>
            <sz val="9"/>
            <color rgb="FF000000"/>
            <rFont val="Tahoma"/>
            <family val="2"/>
          </rPr>
          <t xml:space="preserve">
</t>
        </r>
        <r>
          <rPr>
            <sz val="9"/>
            <color rgb="FF000000"/>
            <rFont val="Tahoma"/>
            <family val="2"/>
          </rPr>
          <t xml:space="preserve">Logros más representativos en función de la meta, de forma acumulada.(lenguaje claro y preciso)
</t>
        </r>
        <r>
          <rPr>
            <sz val="9"/>
            <color rgb="FF000000"/>
            <rFont val="Tahoma"/>
            <family val="2"/>
          </rPr>
          <t xml:space="preserve">Máximo de caracteres 2.000 incluidos espacios.
</t>
        </r>
      </text>
    </comment>
    <comment ref="EX7" authorId="0" shapeId="0" xr:uid="{00000000-0006-0000-0100-000008000000}">
      <text>
        <r>
          <rPr>
            <b/>
            <sz val="9"/>
            <color indexed="81"/>
            <rFont val="Tahoma"/>
            <family val="2"/>
          </rPr>
          <t>YULIED.PENARANDA:</t>
        </r>
        <r>
          <rPr>
            <sz val="9"/>
            <color indexed="81"/>
            <rFont val="Tahoma"/>
            <family val="2"/>
          </rPr>
          <t xml:space="preserve">
Inconvenientes y/o dificultades que se han presentado para el cumplimiento de la Meta. 
Máximo de caracteres 500 incluidos espacios.
</t>
        </r>
      </text>
    </comment>
    <comment ref="EY7" authorId="0" shapeId="0" xr:uid="{00000000-0006-0000-0100-000009000000}">
      <text>
        <r>
          <rPr>
            <b/>
            <sz val="9"/>
            <color indexed="81"/>
            <rFont val="Tahoma"/>
            <family val="2"/>
          </rPr>
          <t>YULIED.PENARANDA:</t>
        </r>
        <r>
          <rPr>
            <sz val="9"/>
            <color indexed="81"/>
            <rFont val="Tahoma"/>
            <family val="2"/>
          </rPr>
          <t xml:space="preserve">
Medidas a tomar para solucionar los retrasos presentados. 
Máximo de caracteres 500 incluidos espacios.
</t>
        </r>
      </text>
    </comment>
    <comment ref="EZ7" authorId="0" shapeId="0" xr:uid="{00000000-0006-0000-0100-00000A000000}">
      <text>
        <r>
          <rPr>
            <b/>
            <sz val="9"/>
            <color indexed="81"/>
            <rFont val="Tahoma"/>
            <family val="2"/>
          </rPr>
          <t>YULIED.PENARANDA:</t>
        </r>
        <r>
          <rPr>
            <sz val="9"/>
            <color indexed="81"/>
            <rFont val="Tahoma"/>
            <family val="2"/>
          </rPr>
          <t xml:space="preserve">
Logros obtenidos para la población objetivo, que se han alcanzado  con el cumplimiento de la meta. </t>
        </r>
      </text>
    </comment>
    <comment ref="FA7" authorId="0" shapeId="0" xr:uid="{00000000-0006-0000-0100-00000B000000}">
      <text>
        <r>
          <rPr>
            <b/>
            <sz val="9"/>
            <color rgb="FF000000"/>
            <rFont val="Tahoma"/>
            <family val="2"/>
          </rPr>
          <t>YULIED.PENARANDA:</t>
        </r>
        <r>
          <rPr>
            <sz val="9"/>
            <color rgb="FF000000"/>
            <rFont val="Tahoma"/>
            <family val="2"/>
          </rPr>
          <t xml:space="preserve">
</t>
        </r>
        <r>
          <rPr>
            <sz val="9"/>
            <color rgb="FF000000"/>
            <rFont val="Tahoma"/>
            <family val="2"/>
          </rPr>
          <t xml:space="preserve">Soportes que justifican las acciones desarrolladas en el cumplimiento de la meta.
</t>
        </r>
      </text>
    </comment>
    <comment ref="H8" authorId="0" shapeId="0" xr:uid="{00000000-0006-0000-0100-00000C000000}">
      <text>
        <r>
          <rPr>
            <b/>
            <sz val="9"/>
            <color rgb="FF000000"/>
            <rFont val="Tahoma"/>
            <family val="2"/>
          </rPr>
          <t>YULIED.PENARANDA:</t>
        </r>
        <r>
          <rPr>
            <sz val="9"/>
            <color rgb="FF000000"/>
            <rFont val="Tahoma"/>
            <family val="2"/>
          </rPr>
          <t xml:space="preserve">
</t>
        </r>
        <r>
          <rPr>
            <sz val="9"/>
            <color rgb="FF000000"/>
            <rFont val="Tahoma"/>
            <family val="2"/>
          </rPr>
          <t>Año 1</t>
        </r>
      </text>
    </comment>
    <comment ref="BF8" authorId="0" shapeId="0" xr:uid="{00000000-0006-0000-0100-00000D000000}">
      <text>
        <r>
          <rPr>
            <b/>
            <sz val="9"/>
            <color rgb="FF000000"/>
            <rFont val="Tahoma"/>
            <family val="2"/>
          </rPr>
          <t>YULIED.PENARANDA:</t>
        </r>
        <r>
          <rPr>
            <sz val="9"/>
            <color rgb="FF000000"/>
            <rFont val="Tahoma"/>
            <family val="2"/>
          </rPr>
          <t xml:space="preserve">
</t>
        </r>
        <r>
          <rPr>
            <sz val="9"/>
            <color rgb="FF000000"/>
            <rFont val="Tahoma"/>
            <family val="2"/>
          </rPr>
          <t>Año 3</t>
        </r>
      </text>
    </comment>
    <comment ref="CJ8" authorId="0" shapeId="0" xr:uid="{00000000-0006-0000-0100-00000E000000}">
      <text>
        <r>
          <rPr>
            <b/>
            <sz val="9"/>
            <color rgb="FF000000"/>
            <rFont val="Tahoma"/>
            <family val="2"/>
          </rPr>
          <t>YULIED.PENARANDA:</t>
        </r>
        <r>
          <rPr>
            <sz val="9"/>
            <color rgb="FF000000"/>
            <rFont val="Tahoma"/>
            <family val="2"/>
          </rPr>
          <t xml:space="preserve">
</t>
        </r>
        <r>
          <rPr>
            <sz val="9"/>
            <color rgb="FF000000"/>
            <rFont val="Tahoma"/>
            <family val="2"/>
          </rPr>
          <t xml:space="preserve">Año 4
</t>
        </r>
      </text>
    </comment>
    <comment ref="DN8" authorId="0" shapeId="0" xr:uid="{00000000-0006-0000-0100-00000F000000}">
      <text>
        <r>
          <rPr>
            <b/>
            <sz val="9"/>
            <color rgb="FF000000"/>
            <rFont val="Tahoma"/>
            <family val="2"/>
          </rPr>
          <t>YULIED.PENARANDA:</t>
        </r>
        <r>
          <rPr>
            <sz val="9"/>
            <color rgb="FF000000"/>
            <rFont val="Tahoma"/>
            <family val="2"/>
          </rPr>
          <t xml:space="preserve">
</t>
        </r>
        <r>
          <rPr>
            <sz val="9"/>
            <color rgb="FF000000"/>
            <rFont val="Tahoma"/>
            <family val="2"/>
          </rPr>
          <t>Año 5</t>
        </r>
      </text>
    </comment>
    <comment ref="A9" authorId="0" shapeId="0" xr:uid="{00000000-0006-0000-0100-000010000000}">
      <text>
        <r>
          <rPr>
            <b/>
            <sz val="9"/>
            <color indexed="81"/>
            <rFont val="Tahoma"/>
            <family val="2"/>
          </rPr>
          <t>YULIED.PENARANDA:</t>
        </r>
        <r>
          <rPr>
            <sz val="9"/>
            <color indexed="81"/>
            <rFont val="Tahoma"/>
            <family val="2"/>
          </rPr>
          <t xml:space="preserve">
Nombre completo de las líneas de acción, quien nos dan una visión general de los grandes temas del proyecto y forman parte integral del mismo, de acuerdo con la ficha EBI</t>
        </r>
      </text>
    </comment>
    <comment ref="B9" authorId="0" shapeId="0" xr:uid="{00000000-0006-0000-0100-000011000000}">
      <text>
        <r>
          <rPr>
            <b/>
            <sz val="9"/>
            <color indexed="81"/>
            <rFont val="Tahoma"/>
            <family val="2"/>
          </rPr>
          <t>YULIED.PENARANDA:</t>
        </r>
        <r>
          <rPr>
            <sz val="9"/>
            <color indexed="81"/>
            <rFont val="Tahoma"/>
            <family val="2"/>
          </rPr>
          <t xml:space="preserve">
Número de la meta proyecto de inversión, según la asignación dada en  SEGPLAN</t>
        </r>
      </text>
    </comment>
    <comment ref="C9" authorId="0" shapeId="0" xr:uid="{00000000-0006-0000-0100-000012000000}">
      <text>
        <r>
          <rPr>
            <b/>
            <sz val="9"/>
            <color rgb="FF000000"/>
            <rFont val="Tahoma"/>
            <family val="2"/>
          </rPr>
          <t>YULIED.PENARANDA:</t>
        </r>
        <r>
          <rPr>
            <sz val="9"/>
            <color rgb="FF000000"/>
            <rFont val="Tahoma"/>
            <family val="2"/>
          </rPr>
          <t xml:space="preserve">
</t>
        </r>
        <r>
          <rPr>
            <sz val="9"/>
            <color rgb="FF000000"/>
            <rFont val="Tahoma"/>
            <family val="2"/>
          </rPr>
          <t>Nombre completo de la meta proyecto de inversión, igual como quedo en SEGPLAN</t>
        </r>
      </text>
    </comment>
    <comment ref="D9" authorId="0" shapeId="0" xr:uid="{00000000-0006-0000-0100-000013000000}">
      <text>
        <r>
          <rPr>
            <b/>
            <sz val="9"/>
            <color indexed="81"/>
            <rFont val="Tahoma"/>
            <family val="2"/>
          </rPr>
          <t>YULIED.PENARANDA:</t>
        </r>
        <r>
          <rPr>
            <sz val="9"/>
            <color indexed="81"/>
            <rFont val="Tahoma"/>
            <family val="2"/>
          </rPr>
          <t xml:space="preserve">
Clasificación que define la forma en que será anualizada la meta y por tanto la forma en que este se reportará.  (Suma, Creciente, Decreciente y Constante)</t>
        </r>
      </text>
    </comment>
    <comment ref="E9" authorId="0" shapeId="0" xr:uid="{00000000-0006-0000-0100-000014000000}">
      <text>
        <r>
          <rPr>
            <b/>
            <sz val="9"/>
            <color rgb="FF000000"/>
            <rFont val="Tahoma"/>
            <family val="2"/>
          </rPr>
          <t>YULIED.PENARANDA:</t>
        </r>
        <r>
          <rPr>
            <sz val="9"/>
            <color rgb="FF000000"/>
            <rFont val="Tahoma"/>
            <family val="2"/>
          </rPr>
          <t xml:space="preserve">
</t>
        </r>
        <r>
          <rPr>
            <sz val="9"/>
            <color rgb="FF000000"/>
            <rFont val="Tahoma"/>
            <family val="2"/>
          </rPr>
          <t>Número de la meta Plan de Desarrollo, a la cual se encuentra asociada la meta de inversión.</t>
        </r>
      </text>
    </comment>
    <comment ref="F9" authorId="0" shapeId="0" xr:uid="{00000000-0006-0000-0100-000015000000}">
      <text>
        <r>
          <rPr>
            <b/>
            <sz val="9"/>
            <color rgb="FF000000"/>
            <rFont val="Tahoma"/>
            <family val="2"/>
          </rPr>
          <t>YULIED.PENARANDA:</t>
        </r>
        <r>
          <rPr>
            <sz val="9"/>
            <color rgb="FF000000"/>
            <rFont val="Tahoma"/>
            <family val="2"/>
          </rPr>
          <t xml:space="preserve">
</t>
        </r>
        <r>
          <rPr>
            <sz val="9"/>
            <color rgb="FF000000"/>
            <rFont val="Tahoma"/>
            <family val="2"/>
          </rPr>
          <t xml:space="preserve">Se desagrega los siguientesvariables.
</t>
        </r>
        <r>
          <rPr>
            <sz val="9"/>
            <color rgb="FF000000"/>
            <rFont val="Tahoma"/>
            <family val="2"/>
          </rPr>
          <t>Magnitud física y presupuestal de la vigencia, así como la magnitud física y presupuestal de las reservas y el total de cada una de ellas.</t>
        </r>
      </text>
    </comment>
    <comment ref="G9" authorId="0" shapeId="0" xr:uid="{00000000-0006-0000-0100-000016000000}">
      <text>
        <r>
          <rPr>
            <b/>
            <sz val="9"/>
            <color indexed="81"/>
            <rFont val="Tahoma"/>
            <family val="2"/>
          </rPr>
          <t>YULIED.PENARANDA:</t>
        </r>
        <r>
          <rPr>
            <sz val="9"/>
            <color indexed="81"/>
            <rFont val="Tahoma"/>
            <family val="2"/>
          </rPr>
          <t xml:space="preserve">
Magnitud física y presupuestal para la totalidad del plan de desarrollo.</t>
        </r>
      </text>
    </comment>
    <comment ref="H9" authorId="0" shapeId="0" xr:uid="{00000000-0006-0000-0100-000017000000}">
      <text>
        <r>
          <rPr>
            <b/>
            <sz val="9"/>
            <color indexed="81"/>
            <rFont val="Tahoma"/>
            <family val="2"/>
          </rPr>
          <t>YULIED.PENARANDA:</t>
        </r>
        <r>
          <rPr>
            <sz val="9"/>
            <color indexed="81"/>
            <rFont val="Tahoma"/>
            <family val="2"/>
          </rPr>
          <t xml:space="preserve">
Magnitud física y presupuestal  programada para el inicio del plan de desarrollo.</t>
        </r>
      </text>
    </comment>
    <comment ref="F10" authorId="0" shapeId="0" xr:uid="{00000000-0006-0000-0100-000018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1" authorId="0" shapeId="0" xr:uid="{00000000-0006-0000-0100-000019000000}">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12" authorId="0" shapeId="0" xr:uid="{00000000-0006-0000-0100-00001A000000}">
      <text>
        <r>
          <rPr>
            <b/>
            <sz val="9"/>
            <color rgb="FF000000"/>
            <rFont val="Tahoma"/>
            <family val="2"/>
          </rPr>
          <t>YULIED.PENARANDA:</t>
        </r>
        <r>
          <rPr>
            <sz val="9"/>
            <color rgb="FF000000"/>
            <rFont val="Tahoma"/>
            <family val="2"/>
          </rPr>
          <t xml:space="preserve">
</t>
        </r>
        <r>
          <rPr>
            <sz val="9"/>
            <color rgb="FF000000"/>
            <rFont val="Tahoma"/>
            <family val="2"/>
          </rPr>
          <t>Este debe corresponder con la programación del  Plan Anual de Caja- PAC de la vigencia</t>
        </r>
      </text>
    </comment>
    <comment ref="F13" authorId="0" shapeId="0" xr:uid="{00000000-0006-0000-0100-00001B000000}">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F14" authorId="0" shapeId="0" xr:uid="{00000000-0006-0000-0100-00001C000000}">
      <text>
        <r>
          <rPr>
            <b/>
            <sz val="9"/>
            <color rgb="FF000000"/>
            <rFont val="Tahoma"/>
            <family val="2"/>
          </rPr>
          <t>YULIED.PENARANDA:</t>
        </r>
        <r>
          <rPr>
            <sz val="9"/>
            <color rgb="FF000000"/>
            <rFont val="Tahoma"/>
            <family val="2"/>
          </rPr>
          <t xml:space="preserve">
</t>
        </r>
        <r>
          <rPr>
            <sz val="9"/>
            <color rgb="FF000000"/>
            <rFont val="Tahoma"/>
            <family val="2"/>
          </rPr>
          <t xml:space="preserve">Son compromisos legalmente contraídos que al cierre de la vigencia fiscal no se han atendido por no haberse completado las formalidades necesarias que hagan exigible el pago al terminarse el año.
</t>
        </r>
        <r>
          <rPr>
            <sz val="9"/>
            <color rgb="FF000000"/>
            <rFont val="Tahoma"/>
            <family val="2"/>
          </rPr>
          <t xml:space="preserve">
</t>
        </r>
        <r>
          <rPr>
            <sz val="9"/>
            <color rgb="FF000000"/>
            <rFont val="Tahoma"/>
            <family val="2"/>
          </rPr>
          <t>Este debe corresponder con la programación del  Plan Anual de Caja- PAC para el pago de las reservas.</t>
        </r>
      </text>
    </comment>
    <comment ref="F15" authorId="0" shapeId="0" xr:uid="{00000000-0006-0000-0100-00001D000000}">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F16" authorId="0" shapeId="0" xr:uid="{00000000-0006-0000-0100-00001E000000}">
      <text>
        <r>
          <rPr>
            <b/>
            <sz val="9"/>
            <color indexed="81"/>
            <rFont val="Tahoma"/>
            <family val="2"/>
          </rPr>
          <t>YULIED.PENARANDA:</t>
        </r>
        <r>
          <rPr>
            <sz val="9"/>
            <color indexed="81"/>
            <rFont val="Tahoma"/>
            <family val="2"/>
          </rPr>
          <t xml:space="preserve">
Se suma los recursos presupuestales (vigencia + reservas)</t>
        </r>
      </text>
    </comment>
    <comment ref="F17" authorId="0" shapeId="0" xr:uid="{00000000-0006-0000-0100-00001F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18" authorId="0" shapeId="0" xr:uid="{00000000-0006-0000-0100-000020000000}">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19" authorId="0" shapeId="0" xr:uid="{00000000-0006-0000-0100-000021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0" authorId="0" shapeId="0" xr:uid="{00000000-0006-0000-0100-000022000000}">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F21" authorId="0" shapeId="0" xr:uid="{00000000-0006-0000-0100-000023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2" authorId="0" shapeId="0" xr:uid="{00000000-0006-0000-0100-000024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23" authorId="0" shapeId="0" xr:uid="{00000000-0006-0000-0100-000025000000}">
      <text>
        <r>
          <rPr>
            <b/>
            <sz val="9"/>
            <color indexed="81"/>
            <rFont val="Tahoma"/>
            <family val="2"/>
          </rPr>
          <t>YULIED.PENARANDA:</t>
        </r>
        <r>
          <rPr>
            <sz val="9"/>
            <color indexed="81"/>
            <rFont val="Tahoma"/>
            <family val="2"/>
          </rPr>
          <t xml:space="preserve">
Se suma los recursos presupuestales (vigencia + reservas)</t>
        </r>
      </text>
    </comment>
    <comment ref="F24" authorId="0" shapeId="0" xr:uid="{00000000-0006-0000-0100-000026000000}">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F25" authorId="0" shapeId="0" xr:uid="{00000000-0006-0000-0100-000027000000}">
      <text>
        <r>
          <rPr>
            <b/>
            <sz val="9"/>
            <color rgb="FF000000"/>
            <rFont val="Tahoma"/>
            <family val="2"/>
          </rPr>
          <t>YULIED.PENARANDA:</t>
        </r>
        <r>
          <rPr>
            <sz val="9"/>
            <color rgb="FF000000"/>
            <rFont val="Tahoma"/>
            <family val="2"/>
          </rPr>
          <t xml:space="preserve">
</t>
        </r>
        <r>
          <rPr>
            <sz val="12"/>
            <color rgb="FF000000"/>
            <rFont val="Tahoma"/>
            <family val="2"/>
          </rPr>
          <t>Este sirve de insumo para establecer el Plan Anual de Adquisiciones</t>
        </r>
      </text>
    </comment>
    <comment ref="F26" authorId="0" shapeId="0" xr:uid="{00000000-0006-0000-0100-000028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27" authorId="0" shapeId="0" xr:uid="{00000000-0006-0000-0100-000029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28" authorId="0" shapeId="0" xr:uid="{00000000-0006-0000-0100-00002A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
Este debe corresponder con la programación del  Plan Anual de Caja- PAC para el pago de las reservas.</t>
        </r>
      </text>
    </comment>
    <comment ref="F29" authorId="0" shapeId="0" xr:uid="{00000000-0006-0000-0100-00002B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30" authorId="0" shapeId="0" xr:uid="{00000000-0006-0000-0100-00002C000000}">
      <text>
        <r>
          <rPr>
            <b/>
            <sz val="9"/>
            <color indexed="81"/>
            <rFont val="Tahoma"/>
            <family val="2"/>
          </rPr>
          <t>YULIED.PENARANDA:</t>
        </r>
        <r>
          <rPr>
            <sz val="9"/>
            <color indexed="81"/>
            <rFont val="Tahoma"/>
            <family val="2"/>
          </rPr>
          <t xml:space="preserve">
Se suma los recursos presupuestales (vigencia + reservas)</t>
        </r>
      </text>
    </comment>
    <comment ref="F31" authorId="0" shapeId="0" xr:uid="{00000000-0006-0000-0100-00002D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32" authorId="0" shapeId="0" xr:uid="{00000000-0006-0000-0100-00002E000000}">
      <text>
        <r>
          <rPr>
            <b/>
            <sz val="9"/>
            <color indexed="81"/>
            <rFont val="Tahoma"/>
            <family val="2"/>
          </rPr>
          <t>YULIED.PENARANDA:</t>
        </r>
        <r>
          <rPr>
            <sz val="9"/>
            <color indexed="81"/>
            <rFont val="Tahoma"/>
            <family val="2"/>
          </rPr>
          <t xml:space="preserve">
</t>
        </r>
        <r>
          <rPr>
            <sz val="12"/>
            <color indexed="81"/>
            <rFont val="Tahoma"/>
            <family val="2"/>
          </rPr>
          <t>Este sirve de insumo para establecer el Plan Anual de Adquisiciones</t>
        </r>
      </text>
    </comment>
    <comment ref="F33" authorId="0" shapeId="0" xr:uid="{00000000-0006-0000-0100-00002F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34" authorId="0" shapeId="0" xr:uid="{00000000-0006-0000-0100-000030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35" authorId="0" shapeId="0" xr:uid="{00000000-0006-0000-0100-000031000000}">
      <text>
        <r>
          <rPr>
            <b/>
            <sz val="9"/>
            <color rgb="FF000000"/>
            <rFont val="Tahoma"/>
            <family val="2"/>
          </rPr>
          <t>YULIED.PENARANDA:</t>
        </r>
        <r>
          <rPr>
            <sz val="9"/>
            <color rgb="FF000000"/>
            <rFont val="Tahoma"/>
            <family val="2"/>
          </rPr>
          <t xml:space="preserve">
</t>
        </r>
        <r>
          <rPr>
            <sz val="9"/>
            <color rgb="FF000000"/>
            <rFont val="Tahoma"/>
            <family val="2"/>
          </rPr>
          <t xml:space="preserve">Son compromisos legalmente contraídos que al cierre de la vigencia fiscal no se han atendido por no haberse completado las formalidades necesarias que hagan exigible el pago al terminarse el año.
</t>
        </r>
        <r>
          <rPr>
            <sz val="9"/>
            <color rgb="FF000000"/>
            <rFont val="Tahoma"/>
            <family val="2"/>
          </rPr>
          <t xml:space="preserve">
</t>
        </r>
        <r>
          <rPr>
            <sz val="9"/>
            <color rgb="FF000000"/>
            <rFont val="Tahoma"/>
            <family val="2"/>
          </rPr>
          <t>Este debe corresponder con la programación del  Plan Anual de Caja- PAC para el pago de las reservas.</t>
        </r>
      </text>
    </comment>
    <comment ref="F36" authorId="0" shapeId="0" xr:uid="{00000000-0006-0000-0100-000032000000}">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F37" authorId="0" shapeId="0" xr:uid="{00000000-0006-0000-0100-000033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 ref="F38" authorId="0" shapeId="0" xr:uid="{00000000-0006-0000-0100-000034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F39" authorId="0" shapeId="0" xr:uid="{00000000-0006-0000-0100-000035000000}">
      <text>
        <r>
          <rPr>
            <b/>
            <sz val="9"/>
            <color rgb="FF000000"/>
            <rFont val="Tahoma"/>
            <family val="2"/>
          </rPr>
          <t>YULIED.PENARANDA:</t>
        </r>
        <r>
          <rPr>
            <sz val="9"/>
            <color rgb="FF000000"/>
            <rFont val="Tahoma"/>
            <family val="2"/>
          </rPr>
          <t xml:space="preserve">
</t>
        </r>
        <r>
          <rPr>
            <sz val="12"/>
            <color rgb="FF000000"/>
            <rFont val="Tahoma"/>
            <family val="2"/>
          </rPr>
          <t>Este sirve de insumo para establecer el Plan Anual de Adquisiciones</t>
        </r>
      </text>
    </comment>
    <comment ref="F40" authorId="0" shapeId="0" xr:uid="{00000000-0006-0000-0100-000036000000}">
      <text>
        <r>
          <rPr>
            <b/>
            <sz val="9"/>
            <color indexed="81"/>
            <rFont val="Tahoma"/>
            <family val="2"/>
          </rPr>
          <t>YULIED.PENARANDA:</t>
        </r>
        <r>
          <rPr>
            <sz val="9"/>
            <color indexed="81"/>
            <rFont val="Tahoma"/>
            <family val="2"/>
          </rPr>
          <t xml:space="preserve">
Este debe corresponder con la programación del  Plan Anual de Caja- PAC de la vigencia</t>
        </r>
      </text>
    </comment>
    <comment ref="F41" authorId="0" shapeId="0" xr:uid="{00000000-0006-0000-0100-000037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F42" authorId="0" shapeId="0" xr:uid="{00000000-0006-0000-0100-000038000000}">
      <text>
        <r>
          <rPr>
            <b/>
            <sz val="9"/>
            <color rgb="FF000000"/>
            <rFont val="Tahoma"/>
            <family val="2"/>
          </rPr>
          <t>YULIED.PENARANDA:</t>
        </r>
        <r>
          <rPr>
            <sz val="9"/>
            <color rgb="FF000000"/>
            <rFont val="Tahoma"/>
            <family val="2"/>
          </rPr>
          <t xml:space="preserve">
</t>
        </r>
        <r>
          <rPr>
            <sz val="9"/>
            <color rgb="FF000000"/>
            <rFont val="Tahoma"/>
            <family val="2"/>
          </rPr>
          <t xml:space="preserve">Son compromisos legalmente contraídos que al cierre de la vigencia fiscal no se han atendido por no haberse completado las formalidades necesarias que hagan exigible el pago al terminarse el año.
</t>
        </r>
        <r>
          <rPr>
            <sz val="9"/>
            <color rgb="FF000000"/>
            <rFont val="Tahoma"/>
            <family val="2"/>
          </rPr>
          <t xml:space="preserve">
</t>
        </r>
        <r>
          <rPr>
            <sz val="9"/>
            <color rgb="FF000000"/>
            <rFont val="Tahoma"/>
            <family val="2"/>
          </rPr>
          <t>Este debe corresponder con la programación del  Plan Anual de Caja- PAC para el pago de las reservas.</t>
        </r>
      </text>
    </comment>
    <comment ref="F43" authorId="0" shapeId="0" xr:uid="{00000000-0006-0000-0100-000039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F44" authorId="0" shapeId="0" xr:uid="{00000000-0006-0000-0100-00003A000000}">
      <text>
        <r>
          <rPr>
            <b/>
            <sz val="9"/>
            <color indexed="81"/>
            <rFont val="Tahoma"/>
            <family val="2"/>
          </rPr>
          <t>YULIED.PENARANDA:</t>
        </r>
        <r>
          <rPr>
            <sz val="9"/>
            <color indexed="81"/>
            <rFont val="Tahoma"/>
            <family val="2"/>
          </rPr>
          <t xml:space="preserve">
Se suma los recursos presupuestales (vigencia + reservas)</t>
        </r>
      </text>
    </comment>
    <comment ref="F45" authorId="0" shapeId="0" xr:uid="{00000000-0006-0000-0100-00003B000000}">
      <text>
        <r>
          <rPr>
            <b/>
            <sz val="9"/>
            <color indexed="81"/>
            <rFont val="Tahoma"/>
            <family val="2"/>
          </rPr>
          <t>YULIED.PENARANDA:</t>
        </r>
        <r>
          <rPr>
            <sz val="9"/>
            <color indexed="81"/>
            <rFont val="Tahoma"/>
            <family val="2"/>
          </rPr>
          <t xml:space="preserve">
Se suma los recursos presupuestales de la vigencia, por cada meta de inversión del proyecto</t>
        </r>
      </text>
    </comment>
    <comment ref="F46" authorId="0" shapeId="0" xr:uid="{00000000-0006-0000-0100-00003C000000}">
      <text>
        <r>
          <rPr>
            <b/>
            <sz val="9"/>
            <color indexed="81"/>
            <rFont val="Tahoma"/>
            <family val="2"/>
          </rPr>
          <t>YULIED.PENARANDA:</t>
        </r>
        <r>
          <rPr>
            <sz val="9"/>
            <color indexed="81"/>
            <rFont val="Tahoma"/>
            <family val="2"/>
          </rPr>
          <t xml:space="preserve">
Se suma los recursos presupuestales de la reserva, por cada meta de inversión del proyecto</t>
        </r>
      </text>
    </comment>
    <comment ref="F47" authorId="0" shapeId="0" xr:uid="{00000000-0006-0000-0100-00003D000000}">
      <text>
        <r>
          <rPr>
            <b/>
            <sz val="9"/>
            <color indexed="81"/>
            <rFont val="Tahoma"/>
            <family val="2"/>
          </rPr>
          <t>YULIED.PENARANDA:</t>
        </r>
        <r>
          <rPr>
            <sz val="9"/>
            <color indexed="81"/>
            <rFont val="Tahoma"/>
            <family val="2"/>
          </rPr>
          <t xml:space="preserve">
Se suma los recursos presupuestales (vigencia + reservas)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2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2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200-000003000000}">
      <text>
        <r>
          <rPr>
            <b/>
            <sz val="9"/>
            <color indexed="81"/>
            <rFont val="Tahoma"/>
            <family val="2"/>
          </rPr>
          <t>YULIED.PENARANDA:</t>
        </r>
        <r>
          <rPr>
            <sz val="9"/>
            <color indexed="81"/>
            <rFont val="Tahoma"/>
            <family val="2"/>
          </rPr>
          <t xml:space="preserve">
Se escribe el nombre completo de las líneas de acción, quien nos dan una visión general de los grandes temas del proyecto, forman parte integral del mismo.</t>
        </r>
      </text>
    </comment>
    <comment ref="B7" authorId="0" shapeId="0" xr:uid="{00000000-0006-0000-0200-000004000000}">
      <text>
        <r>
          <rPr>
            <b/>
            <sz val="9"/>
            <color indexed="81"/>
            <rFont val="Tahoma"/>
            <family val="2"/>
          </rPr>
          <t>YULIED.PENARANDA:</t>
        </r>
        <r>
          <rPr>
            <sz val="9"/>
            <color indexed="81"/>
            <rFont val="Tahoma"/>
            <family val="2"/>
          </rPr>
          <t xml:space="preserve">
Se deben relacionar todas las metas proyecto de inversión formuladas para la ejecución del proyecto.</t>
        </r>
      </text>
    </comment>
    <comment ref="C7" authorId="0" shapeId="0" xr:uid="{00000000-0006-0000-0200-000005000000}">
      <text>
        <r>
          <rPr>
            <b/>
            <sz val="9"/>
            <color indexed="81"/>
            <rFont val="Tahoma"/>
            <family val="2"/>
          </rPr>
          <t>YULIED.PENARANDA:</t>
        </r>
        <r>
          <rPr>
            <sz val="9"/>
            <color indexed="81"/>
            <rFont val="Tahoma"/>
            <family val="2"/>
          </rPr>
          <t xml:space="preserve">
Código y descripción de cada actividad en orden cronológico para el cumplimiento de la meta proyecto de inversión.    Máximo de caracteres 200 incluido espacios.</t>
        </r>
      </text>
    </comment>
    <comment ref="D7" authorId="0" shapeId="0" xr:uid="{00000000-0006-0000-0200-000006000000}">
      <text>
        <r>
          <rPr>
            <b/>
            <sz val="9"/>
            <color indexed="81"/>
            <rFont val="Tahoma"/>
            <family val="2"/>
          </rPr>
          <t>YULIED.PENARANDA:</t>
        </r>
        <r>
          <rPr>
            <sz val="9"/>
            <color indexed="81"/>
            <rFont val="Tahoma"/>
            <family val="2"/>
          </rPr>
          <t xml:space="preserve">
Se selecciona con “X” si el presupuesto con el que se ejecuta la actividad es con recursos de vigencia y/o de la reserva.</t>
        </r>
      </text>
    </comment>
    <comment ref="F7" authorId="0" shapeId="0" xr:uid="{00000000-0006-0000-0200-000007000000}">
      <text>
        <r>
          <rPr>
            <b/>
            <sz val="9"/>
            <color rgb="FF000000"/>
            <rFont val="Tahoma"/>
            <family val="2"/>
          </rPr>
          <t>YULIED.PENARANDA:</t>
        </r>
        <r>
          <rPr>
            <sz val="9"/>
            <color rgb="FF000000"/>
            <rFont val="Tahoma"/>
            <family val="2"/>
          </rPr>
          <t xml:space="preserve">
</t>
        </r>
        <r>
          <rPr>
            <sz val="9"/>
            <color rgb="FF000000"/>
            <rFont val="Tahoma"/>
            <family val="2"/>
          </rPr>
          <t>Teniendo en cuenta los tiempos y productos, cada una de las actividades requiere una asignación porcentual para cada mes del año (tanto para su programación, como para su ejecución)</t>
        </r>
      </text>
    </comment>
    <comment ref="T7" authorId="0" shapeId="0" xr:uid="{00000000-0006-0000-0200-000008000000}">
      <text>
        <r>
          <rPr>
            <b/>
            <sz val="9"/>
            <color indexed="81"/>
            <rFont val="Tahoma"/>
            <family val="2"/>
          </rPr>
          <t>YULIED.PENARANDA:</t>
        </r>
        <r>
          <rPr>
            <sz val="9"/>
            <color indexed="81"/>
            <rFont val="Tahoma"/>
            <family val="2"/>
          </rPr>
          <t xml:space="preserve">
Peso porcentual de la meta y actividad, al final del resultado nos da el 100%</t>
        </r>
      </text>
    </comment>
    <comment ref="V7" authorId="0" shapeId="0" xr:uid="{00000000-0006-0000-0200-000009000000}">
      <text>
        <r>
          <rPr>
            <b/>
            <sz val="9"/>
            <color rgb="FF000000"/>
            <rFont val="Tahoma"/>
            <family val="2"/>
          </rPr>
          <t>YULIED.PENARANDA:</t>
        </r>
        <r>
          <rPr>
            <sz val="9"/>
            <color rgb="FF000000"/>
            <rFont val="Tahoma"/>
            <family val="2"/>
          </rPr>
          <t xml:space="preserve">
</t>
        </r>
        <r>
          <rPr>
            <sz val="9"/>
            <color rgb="FF000000"/>
            <rFont val="Tahoma"/>
            <family val="2"/>
          </rPr>
          <t xml:space="preserve">Relacionar el periodo de corte y año a reportar.
</t>
        </r>
        <r>
          <rPr>
            <sz val="9"/>
            <color rgb="FF000000"/>
            <rFont val="Tahoma"/>
            <family val="2"/>
          </rPr>
          <t xml:space="preserve">
</t>
        </r>
        <r>
          <rPr>
            <sz val="9"/>
            <color rgb="FF000000"/>
            <rFont val="Tahoma"/>
            <family val="2"/>
          </rPr>
          <t>Definir  los logros más representativos  acumulados en la vigencia, de forma clara y concreta, coherente con el avance de las metas del proyecto. Máximo de caracteres 2.000 incluidos espacios</t>
        </r>
      </text>
    </comment>
    <comment ref="D8" authorId="0" shapeId="0" xr:uid="{00000000-0006-0000-0200-00000A000000}">
      <text>
        <r>
          <rPr>
            <b/>
            <sz val="9"/>
            <color indexed="81"/>
            <rFont val="Tahoma"/>
            <family val="2"/>
          </rPr>
          <t>YULIED.PENARANDA:</t>
        </r>
        <r>
          <rPr>
            <sz val="9"/>
            <color indexed="81"/>
            <rFont val="Tahoma"/>
            <family val="2"/>
          </rPr>
          <t xml:space="preserve">
Este campo se selecciona con “X” si el presupuesto con el que se ejecuta la actividad es con recursos de vigencia </t>
        </r>
      </text>
    </comment>
    <comment ref="E8" authorId="0" shapeId="0" xr:uid="{00000000-0006-0000-0200-00000B000000}">
      <text>
        <r>
          <rPr>
            <b/>
            <sz val="9"/>
            <color indexed="81"/>
            <rFont val="Tahoma"/>
            <family val="2"/>
          </rPr>
          <t>YULIED.PENARANDA:</t>
        </r>
        <r>
          <rPr>
            <sz val="9"/>
            <color indexed="81"/>
            <rFont val="Tahoma"/>
            <family val="2"/>
          </rPr>
          <t xml:space="preserve">
Este campo se selecciona con “X” si el presupuesto con el que se ejecuta la actividad es con recursos  de la reserva.</t>
        </r>
      </text>
    </comment>
    <comment ref="F8" authorId="0" shapeId="0" xr:uid="{00000000-0006-0000-0200-00000C000000}">
      <text>
        <r>
          <rPr>
            <b/>
            <sz val="9"/>
            <color rgb="FF000000"/>
            <rFont val="Tahoma"/>
            <family val="2"/>
          </rPr>
          <t>YULIED.PENARANDA:</t>
        </r>
        <r>
          <rPr>
            <sz val="9"/>
            <color rgb="FF000000"/>
            <rFont val="Tahoma"/>
            <family val="2"/>
          </rPr>
          <t xml:space="preserve">
</t>
        </r>
        <r>
          <rPr>
            <sz val="9"/>
            <color rgb="FF000000"/>
            <rFont val="Tahoma"/>
            <family val="2"/>
          </rPr>
          <t>Variables: programado y ejecutado</t>
        </r>
      </text>
    </comment>
    <comment ref="G8" authorId="0" shapeId="0" xr:uid="{00000000-0006-0000-0200-00000D000000}">
      <text>
        <r>
          <rPr>
            <b/>
            <sz val="9"/>
            <color indexed="81"/>
            <rFont val="Tahoma"/>
            <family val="2"/>
          </rPr>
          <t>YULIED.PENARANDA:</t>
        </r>
        <r>
          <rPr>
            <sz val="9"/>
            <color indexed="81"/>
            <rFont val="Tahoma"/>
            <family val="2"/>
          </rPr>
          <t xml:space="preserve">
Máximo dos decimales</t>
        </r>
      </text>
    </comment>
    <comment ref="H8" authorId="0" shapeId="0" xr:uid="{00000000-0006-0000-0200-00000E000000}">
      <text>
        <r>
          <rPr>
            <b/>
            <sz val="9"/>
            <color indexed="81"/>
            <rFont val="Tahoma"/>
            <family val="2"/>
          </rPr>
          <t>YULIED.PENARANDA:</t>
        </r>
        <r>
          <rPr>
            <sz val="9"/>
            <color indexed="81"/>
            <rFont val="Tahoma"/>
            <family val="2"/>
          </rPr>
          <t xml:space="preserve">
Máximo dos decimales</t>
        </r>
      </text>
    </comment>
    <comment ref="I8" authorId="0" shapeId="0" xr:uid="{00000000-0006-0000-0200-00000F000000}">
      <text>
        <r>
          <rPr>
            <b/>
            <sz val="9"/>
            <color rgb="FF000000"/>
            <rFont val="Tahoma"/>
            <family val="2"/>
          </rPr>
          <t>YULIED.PENARANDA:</t>
        </r>
        <r>
          <rPr>
            <sz val="9"/>
            <color rgb="FF000000"/>
            <rFont val="Tahoma"/>
            <family val="2"/>
          </rPr>
          <t xml:space="preserve">
</t>
        </r>
        <r>
          <rPr>
            <sz val="9"/>
            <color rgb="FF000000"/>
            <rFont val="Tahoma"/>
            <family val="2"/>
          </rPr>
          <t>Máximo dos decimales</t>
        </r>
      </text>
    </comment>
    <comment ref="J8" authorId="0" shapeId="0" xr:uid="{00000000-0006-0000-0200-000010000000}">
      <text>
        <r>
          <rPr>
            <b/>
            <sz val="9"/>
            <color indexed="81"/>
            <rFont val="Tahoma"/>
            <family val="2"/>
          </rPr>
          <t>YULIED.PENARANDA:</t>
        </r>
        <r>
          <rPr>
            <sz val="9"/>
            <color indexed="81"/>
            <rFont val="Tahoma"/>
            <family val="2"/>
          </rPr>
          <t xml:space="preserve">
Máximo dos decimales</t>
        </r>
      </text>
    </comment>
    <comment ref="K8" authorId="0" shapeId="0" xr:uid="{00000000-0006-0000-0200-000011000000}">
      <text>
        <r>
          <rPr>
            <b/>
            <sz val="9"/>
            <color indexed="81"/>
            <rFont val="Tahoma"/>
            <family val="2"/>
          </rPr>
          <t>YULIED.PENARANDA:</t>
        </r>
        <r>
          <rPr>
            <sz val="9"/>
            <color indexed="81"/>
            <rFont val="Tahoma"/>
            <family val="2"/>
          </rPr>
          <t xml:space="preserve">
Máximo dos decimales</t>
        </r>
      </text>
    </comment>
    <comment ref="L8" authorId="0" shapeId="0" xr:uid="{00000000-0006-0000-0200-000012000000}">
      <text>
        <r>
          <rPr>
            <b/>
            <sz val="9"/>
            <color indexed="81"/>
            <rFont val="Tahoma"/>
            <family val="2"/>
          </rPr>
          <t>YULIED.PENARANDA:</t>
        </r>
        <r>
          <rPr>
            <sz val="9"/>
            <color indexed="81"/>
            <rFont val="Tahoma"/>
            <family val="2"/>
          </rPr>
          <t xml:space="preserve">
Máximo dos decimales</t>
        </r>
      </text>
    </comment>
    <comment ref="M8" authorId="0" shapeId="0" xr:uid="{00000000-0006-0000-0200-000013000000}">
      <text>
        <r>
          <rPr>
            <b/>
            <sz val="9"/>
            <color indexed="81"/>
            <rFont val="Tahoma"/>
            <family val="2"/>
          </rPr>
          <t>YULIED.PENARANDA:</t>
        </r>
        <r>
          <rPr>
            <sz val="9"/>
            <color indexed="81"/>
            <rFont val="Tahoma"/>
            <family val="2"/>
          </rPr>
          <t xml:space="preserve">
Máximo dos decimales</t>
        </r>
      </text>
    </comment>
    <comment ref="N8" authorId="0" shapeId="0" xr:uid="{00000000-0006-0000-0200-000014000000}">
      <text>
        <r>
          <rPr>
            <b/>
            <sz val="9"/>
            <color indexed="81"/>
            <rFont val="Tahoma"/>
            <family val="2"/>
          </rPr>
          <t>YULIED.PENARANDA:</t>
        </r>
        <r>
          <rPr>
            <sz val="9"/>
            <color indexed="81"/>
            <rFont val="Tahoma"/>
            <family val="2"/>
          </rPr>
          <t xml:space="preserve">
Máximo dos decimales</t>
        </r>
      </text>
    </comment>
    <comment ref="O8" authorId="0" shapeId="0" xr:uid="{00000000-0006-0000-0200-000015000000}">
      <text>
        <r>
          <rPr>
            <b/>
            <sz val="9"/>
            <color rgb="FF000000"/>
            <rFont val="Tahoma"/>
            <family val="2"/>
          </rPr>
          <t>YULIED.PENARANDA:</t>
        </r>
        <r>
          <rPr>
            <sz val="9"/>
            <color rgb="FF000000"/>
            <rFont val="Tahoma"/>
            <family val="2"/>
          </rPr>
          <t xml:space="preserve">
</t>
        </r>
        <r>
          <rPr>
            <sz val="9"/>
            <color rgb="FF000000"/>
            <rFont val="Tahoma"/>
            <family val="2"/>
          </rPr>
          <t>Máximo dos decimales</t>
        </r>
      </text>
    </comment>
    <comment ref="P8" authorId="0" shapeId="0" xr:uid="{00000000-0006-0000-0200-000016000000}">
      <text>
        <r>
          <rPr>
            <b/>
            <sz val="9"/>
            <color indexed="81"/>
            <rFont val="Tahoma"/>
            <family val="2"/>
          </rPr>
          <t>YULIED.PENARANDA:</t>
        </r>
        <r>
          <rPr>
            <sz val="9"/>
            <color indexed="81"/>
            <rFont val="Tahoma"/>
            <family val="2"/>
          </rPr>
          <t xml:space="preserve">
Máximo dos decimales</t>
        </r>
      </text>
    </comment>
    <comment ref="Q8" authorId="0" shapeId="0" xr:uid="{00000000-0006-0000-0200-000017000000}">
      <text>
        <r>
          <rPr>
            <b/>
            <sz val="9"/>
            <color indexed="81"/>
            <rFont val="Tahoma"/>
            <family val="2"/>
          </rPr>
          <t>YULIED.PENARANDA:</t>
        </r>
        <r>
          <rPr>
            <sz val="9"/>
            <color indexed="81"/>
            <rFont val="Tahoma"/>
            <family val="2"/>
          </rPr>
          <t xml:space="preserve">
Máximo dos decimales</t>
        </r>
      </text>
    </comment>
    <comment ref="R8" authorId="0" shapeId="0" xr:uid="{00000000-0006-0000-0200-000018000000}">
      <text>
        <r>
          <rPr>
            <b/>
            <sz val="9"/>
            <color indexed="81"/>
            <rFont val="Tahoma"/>
            <family val="2"/>
          </rPr>
          <t>YULIED.PENARANDA:</t>
        </r>
        <r>
          <rPr>
            <sz val="9"/>
            <color indexed="81"/>
            <rFont val="Tahoma"/>
            <family val="2"/>
          </rPr>
          <t xml:space="preserve">
Máximo dos decimales</t>
        </r>
      </text>
    </comment>
    <comment ref="S8" authorId="0" shapeId="0" xr:uid="{00000000-0006-0000-0200-000019000000}">
      <text>
        <r>
          <rPr>
            <b/>
            <sz val="9"/>
            <color indexed="81"/>
            <rFont val="Tahoma"/>
            <family val="2"/>
          </rPr>
          <t>YULIED.PENARANDA:</t>
        </r>
        <r>
          <rPr>
            <sz val="9"/>
            <color indexed="81"/>
            <rFont val="Tahoma"/>
            <family val="2"/>
          </rPr>
          <t xml:space="preserve">
La programación y la ejecución de la actividad en los 12 meses, no puede ser superior a 100%.  </t>
        </r>
      </text>
    </comment>
    <comment ref="T8" authorId="0" shapeId="0" xr:uid="{00000000-0006-0000-0200-00001A000000}">
      <text>
        <r>
          <rPr>
            <b/>
            <sz val="9"/>
            <color indexed="81"/>
            <rFont val="Tahoma"/>
            <family val="2"/>
          </rPr>
          <t>YULIED.PENARANDA:</t>
        </r>
        <r>
          <rPr>
            <sz val="9"/>
            <color indexed="81"/>
            <rFont val="Tahoma"/>
            <family val="2"/>
          </rPr>
          <t xml:space="preserve">
Peso porcentual de cada meta, en función del proyecto de inversión</t>
        </r>
      </text>
    </comment>
    <comment ref="U8" authorId="0" shapeId="0" xr:uid="{00000000-0006-0000-0200-00001B000000}">
      <text>
        <r>
          <rPr>
            <b/>
            <sz val="9"/>
            <color indexed="81"/>
            <rFont val="Tahoma"/>
            <family val="2"/>
          </rPr>
          <t>YULIED.PENARANDA:</t>
        </r>
        <r>
          <rPr>
            <sz val="9"/>
            <color indexed="81"/>
            <rFont val="Tahoma"/>
            <family val="2"/>
          </rPr>
          <t xml:space="preserve">
Peso porcentual de cada actividad, en función del proyecto de inversión</t>
        </r>
      </text>
    </comment>
    <comment ref="S9" authorId="0" shapeId="0" xr:uid="{00000000-0006-0000-0200-00001C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0" authorId="0" shapeId="0" xr:uid="{00000000-0006-0000-0200-00001D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1" authorId="0" shapeId="0" xr:uid="{00000000-0006-0000-0200-00001E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2" authorId="0" shapeId="0" xr:uid="{00000000-0006-0000-0200-00001F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3" authorId="0" shapeId="0" xr:uid="{00000000-0006-0000-0200-000020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4" authorId="0" shapeId="0" xr:uid="{00000000-0006-0000-0200-000021000000}">
      <text>
        <r>
          <rPr>
            <b/>
            <sz val="9"/>
            <color indexed="81"/>
            <rFont val="Tahoma"/>
            <family val="2"/>
          </rPr>
          <t>YULIED.PENARANDA:</t>
        </r>
        <r>
          <rPr>
            <sz val="9"/>
            <color indexed="81"/>
            <rFont val="Tahoma"/>
            <family val="2"/>
          </rPr>
          <t xml:space="preserve">
Verificar las sumas, que no sea inferior ni superior al 100%</t>
        </r>
      </text>
    </comment>
    <comment ref="S15" authorId="0" shapeId="0" xr:uid="{00000000-0006-0000-0200-000022000000}">
      <text>
        <r>
          <rPr>
            <b/>
            <sz val="9"/>
            <color indexed="81"/>
            <rFont val="Tahoma"/>
            <family val="2"/>
          </rPr>
          <t>YULIED.PENARANDA:</t>
        </r>
        <r>
          <rPr>
            <sz val="9"/>
            <color indexed="81"/>
            <rFont val="Tahoma"/>
            <family val="2"/>
          </rPr>
          <t xml:space="preserve">
Verificar las sumas, que no sea inferior ni superior al 100%</t>
        </r>
      </text>
    </comment>
    <comment ref="S16" authorId="0" shapeId="0" xr:uid="{00000000-0006-0000-0200-000023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 ref="S17" authorId="0" shapeId="0" xr:uid="{00000000-0006-0000-0200-000024000000}">
      <text>
        <r>
          <rPr>
            <b/>
            <sz val="9"/>
            <color indexed="81"/>
            <rFont val="Tahoma"/>
            <family val="2"/>
          </rPr>
          <t>YULIED.PENARANDA:</t>
        </r>
        <r>
          <rPr>
            <sz val="9"/>
            <color indexed="81"/>
            <rFont val="Tahoma"/>
            <family val="2"/>
          </rPr>
          <t xml:space="preserve">
Verificar las sumas, que no sea inferior ni superior al 100%</t>
        </r>
      </text>
    </comment>
    <comment ref="S18" authorId="0" shapeId="0" xr:uid="{00000000-0006-0000-0200-000025000000}">
      <text>
        <r>
          <rPr>
            <b/>
            <sz val="9"/>
            <color indexed="81"/>
            <rFont val="Tahoma"/>
            <family val="2"/>
          </rPr>
          <t>YULIED.PENARANDA:</t>
        </r>
        <r>
          <rPr>
            <sz val="9"/>
            <color indexed="81"/>
            <rFont val="Tahoma"/>
            <family val="2"/>
          </rPr>
          <t xml:space="preserve">
Verificar las sumas, que no sea inferior ni superior al 100%</t>
        </r>
      </text>
    </comment>
    <comment ref="S19" authorId="0" shapeId="0" xr:uid="{00000000-0006-0000-0200-000026000000}">
      <text>
        <r>
          <rPr>
            <b/>
            <sz val="9"/>
            <color indexed="81"/>
            <rFont val="Tahoma"/>
            <family val="2"/>
          </rPr>
          <t>YULIED.PENARANDA:</t>
        </r>
        <r>
          <rPr>
            <sz val="9"/>
            <color indexed="81"/>
            <rFont val="Tahoma"/>
            <family val="2"/>
          </rPr>
          <t xml:space="preserve">
Verificar las sumas, que no sea inferior ni superior al 100%</t>
        </r>
      </text>
    </comment>
    <comment ref="S20" authorId="0" shapeId="0" xr:uid="{00000000-0006-0000-0200-000027000000}">
      <text>
        <r>
          <rPr>
            <b/>
            <sz val="9"/>
            <color rgb="FF000000"/>
            <rFont val="Tahoma"/>
            <family val="2"/>
          </rPr>
          <t>YULIED.PENARANDA:</t>
        </r>
        <r>
          <rPr>
            <sz val="9"/>
            <color rgb="FF000000"/>
            <rFont val="Tahoma"/>
            <family val="2"/>
          </rPr>
          <t xml:space="preserve">
</t>
        </r>
        <r>
          <rPr>
            <sz val="9"/>
            <color rgb="FF000000"/>
            <rFont val="Tahoma"/>
            <family val="2"/>
          </rPr>
          <t>Verificar las sumas, que no sea inferior ni superior 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YULIED.PENARANDA</author>
    <author>NanaWayuu</author>
    <author>Microsoft Office User</author>
  </authors>
  <commentList>
    <comment ref="A4" authorId="0" shapeId="0" xr:uid="{00000000-0006-0000-0300-000001000000}">
      <text>
        <r>
          <rPr>
            <b/>
            <sz val="9"/>
            <color rgb="FF000000"/>
            <rFont val="Tahoma"/>
            <family val="2"/>
          </rPr>
          <t>YULIED.PENARANDA:</t>
        </r>
        <r>
          <rPr>
            <sz val="9"/>
            <color rgb="FF000000"/>
            <rFont val="Tahoma"/>
            <family val="2"/>
          </rPr>
          <t xml:space="preserve">
</t>
        </r>
        <r>
          <rPr>
            <sz val="9"/>
            <color rgb="FF000000"/>
            <rFont val="Tahoma"/>
            <family val="2"/>
          </rPr>
          <t>Describir el nombre completo de la oficina, dirección o subdirección que gerencia el proyecto de inversión.</t>
        </r>
      </text>
    </comment>
    <comment ref="A5" authorId="0" shapeId="0" xr:uid="{00000000-0006-0000-03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6" authorId="0" shapeId="0" xr:uid="{00000000-0006-0000-0300-000003000000}">
      <text>
        <r>
          <rPr>
            <b/>
            <sz val="9"/>
            <color indexed="81"/>
            <rFont val="Tahoma"/>
            <family val="2"/>
          </rPr>
          <t>YULIED.PENARANDA:</t>
        </r>
        <r>
          <rPr>
            <sz val="9"/>
            <color indexed="81"/>
            <rFont val="Tahoma"/>
            <family val="2"/>
          </rPr>
          <t xml:space="preserve">
Relacionar el período del reporte</t>
        </r>
      </text>
    </comment>
    <comment ref="A8" authorId="0" shapeId="0" xr:uid="{00000000-0006-0000-0300-000004000000}">
      <text>
        <r>
          <rPr>
            <b/>
            <sz val="9"/>
            <color rgb="FF000000"/>
            <rFont val="Tahoma"/>
            <family val="2"/>
          </rPr>
          <t>SPCI:</t>
        </r>
        <r>
          <rPr>
            <sz val="9"/>
            <color rgb="FF000000"/>
            <rFont val="Tahoma"/>
            <family val="2"/>
          </rPr>
          <t xml:space="preserve">
</t>
        </r>
        <r>
          <rPr>
            <sz val="9"/>
            <color rgb="FF000000"/>
            <rFont val="Tahoma"/>
            <family val="2"/>
          </rPr>
          <t>Número de la meta proyecto de inversión, según la asignación dada en  SEGPLAN</t>
        </r>
      </text>
    </comment>
    <comment ref="A9" authorId="0" shapeId="0" xr:uid="{00000000-0006-0000-0300-000005000000}">
      <text>
        <r>
          <rPr>
            <b/>
            <sz val="9"/>
            <color indexed="81"/>
            <rFont val="Tahoma"/>
            <family val="2"/>
          </rPr>
          <t>SPCI:</t>
        </r>
        <r>
          <rPr>
            <sz val="9"/>
            <color indexed="81"/>
            <rFont val="Tahoma"/>
            <family val="2"/>
          </rPr>
          <t xml:space="preserve">
Número de la meta proyecto de inversión, según la asignación dada en  SEGPLAN</t>
        </r>
      </text>
    </comment>
    <comment ref="B9" authorId="0" shapeId="0" xr:uid="{00000000-0006-0000-0300-000006000000}">
      <text>
        <r>
          <rPr>
            <b/>
            <sz val="9"/>
            <color indexed="81"/>
            <rFont val="Tahoma"/>
            <family val="2"/>
          </rPr>
          <t xml:space="preserve">SPCI:
</t>
        </r>
        <r>
          <rPr>
            <sz val="9"/>
            <color indexed="81"/>
            <rFont val="Tahoma"/>
            <family val="2"/>
          </rPr>
          <t>mbre completo de la meta proyecto de inversión, igual como quedo en inversión</t>
        </r>
      </text>
    </comment>
    <comment ref="C9" authorId="1" shapeId="0" xr:uid="{00000000-0006-0000-0300-000007000000}">
      <text>
        <r>
          <rPr>
            <b/>
            <sz val="10"/>
            <color indexed="81"/>
            <rFont val="Tahoma"/>
            <family val="2"/>
          </rPr>
          <t>SPCI:</t>
        </r>
        <r>
          <rPr>
            <sz val="10"/>
            <color indexed="81"/>
            <rFont val="Tahoma"/>
            <family val="2"/>
          </rPr>
          <t xml:space="preserve">
Significa la identificación de  la localización de la meta proyecto de inverisón donde se define un punto de inversión (puede ser un punto específico intralocal, localidad, supra local). Si la inversión se puede reconcer en más de un punto se desagregará en varios puntos de inversión. En este mismo espacio se requiere de la descripción del punto (caracteristicas).</t>
        </r>
      </text>
    </comment>
    <comment ref="D9" authorId="0" shapeId="0" xr:uid="{00000000-0006-0000-0300-000008000000}">
      <text>
        <r>
          <rPr>
            <b/>
            <sz val="9"/>
            <color rgb="FF000000"/>
            <rFont val="Tahoma"/>
            <family val="2"/>
          </rPr>
          <t>SPCI:</t>
        </r>
        <r>
          <rPr>
            <sz val="9"/>
            <color rgb="FF000000"/>
            <rFont val="Tahoma"/>
            <family val="2"/>
          </rPr>
          <t xml:space="preserve">
Se desagrega los siguientes elementos.
Magnitud física y presupuestal de la vigencia, así como la magnitud física y presupuestal de las reservas y el total de cada una de ellas, el cual debe coincidir con lo reportado en inversión.</t>
        </r>
      </text>
    </comment>
    <comment ref="E9" authorId="0" shapeId="0" xr:uid="{00000000-0006-0000-0300-000009000000}">
      <text>
        <r>
          <rPr>
            <b/>
            <sz val="9"/>
            <color rgb="FF000000"/>
            <rFont val="Tahoma"/>
            <family val="2"/>
          </rPr>
          <t>SPCI:</t>
        </r>
        <r>
          <rPr>
            <sz val="9"/>
            <color rgb="FF000000"/>
            <rFont val="Tahoma"/>
            <family val="2"/>
          </rPr>
          <t xml:space="preserve">
</t>
        </r>
        <r>
          <rPr>
            <sz val="9"/>
            <color rgb="FF000000"/>
            <rFont val="Tahoma"/>
            <family val="2"/>
          </rPr>
          <t>magnitud física y presupuestal  programada para al inicio del plan de desarrollo.</t>
        </r>
      </text>
    </comment>
    <comment ref="J9" authorId="2" shapeId="0" xr:uid="{00000000-0006-0000-0300-00000A000000}">
      <text>
        <r>
          <rPr>
            <b/>
            <sz val="10"/>
            <color rgb="FF000000"/>
            <rFont val="Tahoma"/>
            <family val="2"/>
          </rPr>
          <t>Microsoft Office User:</t>
        </r>
        <r>
          <rPr>
            <sz val="10"/>
            <color rgb="FF000000"/>
            <rFont val="Tahoma"/>
            <family val="2"/>
          </rPr>
          <t xml:space="preserve">
</t>
        </r>
        <r>
          <rPr>
            <sz val="10"/>
            <color rgb="FF000000"/>
            <rFont val="Tahoma"/>
            <family val="2"/>
          </rPr>
          <t>Por favor diligenciar esta información</t>
        </r>
      </text>
    </comment>
    <comment ref="S9" authorId="1" shapeId="0" xr:uid="{00000000-0006-0000-0300-00000B000000}">
      <text>
        <r>
          <rPr>
            <b/>
            <sz val="10"/>
            <color rgb="FF000000"/>
            <rFont val="Tahoma"/>
            <family val="2"/>
          </rPr>
          <t>Paola Andrea Rodríguez Barrero</t>
        </r>
        <r>
          <rPr>
            <sz val="10"/>
            <color rgb="FF000000"/>
            <rFont val="Tahoma"/>
            <family val="2"/>
          </rPr>
          <t xml:space="preserve">:
</t>
        </r>
        <r>
          <rPr>
            <sz val="10"/>
            <color rgb="FF000000"/>
            <rFont val="Tahoma"/>
            <family val="2"/>
          </rPr>
          <t>Este espacio está destinado para registrar las justificaciones u otras observaciones que haya lugar en la actualización de la programación de la meta en la territorialización. Siempre debe mostrar coherencia con componente de inversión.</t>
        </r>
      </text>
    </comment>
    <comment ref="AF9" authorId="1" shapeId="0" xr:uid="{00000000-0006-0000-0300-00000C000000}">
      <text>
        <r>
          <rPr>
            <b/>
            <sz val="10"/>
            <color rgb="FF000000"/>
            <rFont val="Tahoma"/>
            <family val="2"/>
          </rPr>
          <t xml:space="preserve">Paola Andrea Rodríguez </t>
        </r>
        <r>
          <rPr>
            <sz val="10"/>
            <color rgb="FF000000"/>
            <rFont val="Tahoma"/>
            <family val="2"/>
          </rPr>
          <t xml:space="preserve">Barrero:
</t>
        </r>
        <r>
          <rPr>
            <sz val="10"/>
            <color rgb="FF000000"/>
            <rFont val="Tahoma"/>
            <family val="2"/>
          </rPr>
          <t xml:space="preserve">En este campo se deberán registrar las observaciones y/o acciones desarrolladas en el punto de inversión en el trimestre reportado. </t>
        </r>
      </text>
    </comment>
    <comment ref="AJ9" authorId="1" shapeId="0" xr:uid="{00000000-0006-0000-0300-00000D000000}">
      <text>
        <r>
          <rPr>
            <b/>
            <sz val="10"/>
            <color indexed="81"/>
            <rFont val="Tahoma"/>
            <family val="2"/>
          </rPr>
          <t xml:space="preserve">Paola Andrea Rodríguez Barreo:
</t>
        </r>
        <r>
          <rPr>
            <sz val="10"/>
            <color indexed="81"/>
            <rFont val="Tahoma"/>
            <family val="2"/>
          </rPr>
          <t>Responde a la georreferenciación de la meta que puede ser de geometría línea, punto o polígono, en este campo se deberá registrar el nombre el archivo adjunto (Shapefile, datos como coordenadas o dirección) y la fecha de entrega de la georreferenciación.</t>
        </r>
      </text>
    </comment>
    <comment ref="AK9" authorId="1" shapeId="0" xr:uid="{00000000-0006-0000-0300-00000E000000}">
      <text>
        <r>
          <rPr>
            <b/>
            <sz val="10"/>
            <color indexed="81"/>
            <rFont val="Tahoma"/>
            <family val="2"/>
          </rPr>
          <t xml:space="preserve">Paola Andrea Rodríguez Barrero:
</t>
        </r>
        <r>
          <rPr>
            <sz val="10"/>
            <color indexed="81"/>
            <rFont val="Tahoma"/>
            <family val="2"/>
          </rPr>
          <t xml:space="preserve">Área de influencia que abarca la inversión:
°Área intralocal (áreas específicas de parques, suelos entre otros)
°Localidad
°Supralocal más de una localidad (Cerros orientales, subcuenca, etc).
o Comentar la incidencia que se busca obtener con desarrollo de las acciones a ejecutar en el punto de inversión.
</t>
        </r>
      </text>
    </comment>
    <comment ref="AL9" authorId="1" shapeId="0" xr:uid="{00000000-0006-0000-0300-00000F000000}">
      <text>
        <r>
          <rPr>
            <b/>
            <sz val="10"/>
            <color rgb="FF000000"/>
            <rFont val="Tahoma"/>
            <family val="2"/>
          </rPr>
          <t xml:space="preserve">Paola Andrea Rodríguez Barrero:
</t>
        </r>
        <r>
          <rPr>
            <sz val="10"/>
            <color rgb="FF000000"/>
            <rFont val="Tahoma"/>
            <family val="2"/>
          </rPr>
          <t xml:space="preserve">En este campo se registra si el punto de inversión está relacionado espacialmente con un polígono de mejoramiento ya sea por que se encuentra directamente en el área definida o si se encuentra en el área de influencia de la acción en el punto de inversión. </t>
        </r>
      </text>
    </comment>
    <comment ref="AM9" authorId="1" shapeId="0" xr:uid="{00000000-0006-0000-0300-000010000000}">
      <text>
        <r>
          <rPr>
            <b/>
            <sz val="10"/>
            <color rgb="FF000000"/>
            <rFont val="Tahoma"/>
            <family val="2"/>
          </rPr>
          <t xml:space="preserve">Paola Andrea Rodríguez Barrero:
</t>
        </r>
        <r>
          <rPr>
            <sz val="10"/>
            <color rgb="FF000000"/>
            <rFont val="Tahoma"/>
            <family val="2"/>
          </rPr>
          <t xml:space="preserve">En este campo se registra si la acción en el punto de inversión apunta a una política pública. Ej: Política pública poblacional, diversidad, humedales, entre otras. </t>
        </r>
      </text>
    </comment>
    <comment ref="AN9" authorId="1" shapeId="0" xr:uid="{00000000-0006-0000-0300-000011000000}">
      <text>
        <r>
          <rPr>
            <b/>
            <sz val="10"/>
            <color indexed="81"/>
            <rFont val="Tahoma"/>
            <family val="2"/>
          </rPr>
          <t>SPCI:</t>
        </r>
        <r>
          <rPr>
            <sz val="10"/>
            <color indexed="81"/>
            <rFont val="Tahoma"/>
            <family val="2"/>
          </rPr>
          <t xml:space="preserve">
Número de personas identificadas en la localización asociada al punto de inversión.
</t>
        </r>
      </text>
    </comment>
    <comment ref="AR9" authorId="0" shapeId="0" xr:uid="{00000000-0006-0000-0300-000012000000}">
      <text>
        <r>
          <rPr>
            <b/>
            <sz val="9"/>
            <color indexed="81"/>
            <rFont val="Tahoma"/>
            <family val="2"/>
          </rPr>
          <t>YULIED.PENARANDA:</t>
        </r>
        <r>
          <rPr>
            <sz val="9"/>
            <color indexed="81"/>
            <rFont val="Tahoma"/>
            <family val="2"/>
          </rPr>
          <t xml:space="preserve">
a. 0-5 (primera infancia)
b.6-12 (Infancia)
c. 13-17 (Adolescencia)
d. 18-26 (Juventud)
e. 27-59 (adultez)
f. 60+Adelante (Envejecimiento y vejez)
z. Grupo etario sin definir</t>
        </r>
      </text>
    </comment>
    <comment ref="AT9" authorId="1" shapeId="0" xr:uid="{00000000-0006-0000-0300-000013000000}">
      <text>
        <r>
          <rPr>
            <b/>
            <sz val="10"/>
            <color indexed="81"/>
            <rFont val="Tahoma"/>
            <family val="2"/>
          </rPr>
          <t>SPCI:</t>
        </r>
        <r>
          <rPr>
            <sz val="10"/>
            <color indexed="81"/>
            <rFont val="Tahoma"/>
            <family val="2"/>
          </rPr>
          <t xml:space="preserve">
Describir la condición poblacional identificada, esta puede ser: el grupo Jóvenes descolarizados, Niños y niñas de primera infancia, Adulto-a trabajador-a formal, Adulto-a trabajador-a informal, ciudadanos habitantes de calle, comunidad en general, familias en emergencia social, familias en situación de vulnerabilidad, familias ubicadas en zonas de alto riesgo, Familias campesinas, Servidores y Servidoras Públicos, otro (indicar cual).</t>
        </r>
      </text>
    </comment>
    <comment ref="AV9" authorId="0" shapeId="0" xr:uid="{00000000-0006-0000-0300-000014000000}">
      <text>
        <r>
          <rPr>
            <b/>
            <sz val="9"/>
            <color indexed="81"/>
            <rFont val="Tahoma"/>
            <family val="2"/>
          </rPr>
          <t>YULIED.PENARANDA:</t>
        </r>
        <r>
          <rPr>
            <sz val="9"/>
            <color indexed="81"/>
            <rFont val="Tahoma"/>
            <family val="2"/>
          </rPr>
          <t xml:space="preserve">
Afrocolombianos, palenqueros y negritudes
Indígenas
No identifica grupo étnicos
Otros grupos étnicos
ROM
Raizales
</t>
        </r>
      </text>
    </comment>
    <comment ref="AX9" authorId="1" shapeId="0" xr:uid="{00000000-0006-0000-0300-000015000000}">
      <text>
        <r>
          <rPr>
            <b/>
            <sz val="10"/>
            <color rgb="FF000000"/>
            <rFont val="Tahoma"/>
            <family val="2"/>
          </rPr>
          <t>SPCI:</t>
        </r>
        <r>
          <rPr>
            <sz val="10"/>
            <color rgb="FF000000"/>
            <rFont val="Tahoma"/>
            <family val="2"/>
          </rPr>
          <t xml:space="preserve">
</t>
        </r>
        <r>
          <rPr>
            <sz val="10"/>
            <color rgb="FF000000"/>
            <rFont val="Tahoma"/>
            <family val="2"/>
          </rPr>
          <t xml:space="preserve">Se relaciona con el seguimiento a la población de acuerdo a la magnitud de la meta.
</t>
        </r>
      </text>
    </comment>
    <comment ref="D10" authorId="0" shapeId="0" xr:uid="{00000000-0006-0000-0300-000016000000}">
      <text>
        <r>
          <rPr>
            <b/>
            <sz val="9"/>
            <color rgb="FF000000"/>
            <rFont val="Tahoma"/>
            <family val="2"/>
          </rPr>
          <t>YULIED.PENARANDA:</t>
        </r>
        <r>
          <rPr>
            <sz val="9"/>
            <color rgb="FF000000"/>
            <rFont val="Tahoma"/>
            <family val="2"/>
          </rPr>
          <t xml:space="preserve">
</t>
        </r>
        <r>
          <rPr>
            <sz val="9"/>
            <color rgb="FF000000"/>
            <rFont val="Tahoma"/>
            <family val="2"/>
          </rPr>
          <t xml:space="preserve">Magnitud física de la meta proyecto de inversión, a programar o a realizar seguimiento, según la columna en que se reporte. </t>
        </r>
      </text>
    </comment>
    <comment ref="D11" authorId="0" shapeId="0" xr:uid="{00000000-0006-0000-0300-000017000000}">
      <text>
        <r>
          <rPr>
            <b/>
            <sz val="9"/>
            <color rgb="FF000000"/>
            <rFont val="Tahoma"/>
            <family val="2"/>
          </rPr>
          <t>YULIED.PENARANDA:</t>
        </r>
        <r>
          <rPr>
            <sz val="9"/>
            <color rgb="FF000000"/>
            <rFont val="Tahoma"/>
            <family val="2"/>
          </rPr>
          <t xml:space="preserve">
</t>
        </r>
        <r>
          <rPr>
            <sz val="9"/>
            <color rgb="FF000000"/>
            <rFont val="Tahoma"/>
            <family val="2"/>
          </rPr>
          <t>Recursos presupuestales asignados para la vigencia en programación  y/o seguimiento, según la columna en que se reporte</t>
        </r>
      </text>
    </comment>
    <comment ref="D12" authorId="0" shapeId="0" xr:uid="{00000000-0006-0000-0300-000018000000}">
      <text>
        <r>
          <rPr>
            <b/>
            <sz val="9"/>
            <color rgb="FF000000"/>
            <rFont val="Tahoma"/>
            <family val="2"/>
          </rPr>
          <t>YULIED.PENARANDA:</t>
        </r>
        <r>
          <rPr>
            <sz val="9"/>
            <color rgb="FF000000"/>
            <rFont val="Tahoma"/>
            <family val="2"/>
          </rPr>
          <t xml:space="preserve">
</t>
        </r>
        <r>
          <rPr>
            <sz val="9"/>
            <color rgb="FF000000"/>
            <rFont val="Tahoma"/>
            <family val="2"/>
          </rPr>
          <t>Magnitud física asociada a la reservas,  aplica para las meta con tipología suma, las cuales se pueden desagregar por los compromisos contraídos que al cierre de la vigencia fiscal no  se cumplierón.</t>
        </r>
      </text>
    </comment>
    <comment ref="D13" authorId="0" shapeId="0" xr:uid="{00000000-0006-0000-0300-000019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14" authorId="0" shapeId="0" xr:uid="{00000000-0006-0000-0300-00001A000000}">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D15" authorId="0" shapeId="0" xr:uid="{00000000-0006-0000-0300-00001B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 ref="D16" authorId="0" shapeId="0" xr:uid="{00000000-0006-0000-0300-00001C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17" authorId="0" shapeId="0" xr:uid="{00000000-0006-0000-0300-00001D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18" authorId="0" shapeId="0" xr:uid="{00000000-0006-0000-0300-00001E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19" authorId="0" shapeId="0" xr:uid="{00000000-0006-0000-0300-00001F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0" authorId="0" shapeId="0" xr:uid="{00000000-0006-0000-0300-000020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1" authorId="0" shapeId="0" xr:uid="{00000000-0006-0000-0300-000021000000}">
      <text>
        <r>
          <rPr>
            <b/>
            <sz val="9"/>
            <color indexed="81"/>
            <rFont val="Tahoma"/>
            <family val="2"/>
          </rPr>
          <t>YULIED.PENARANDA:</t>
        </r>
        <r>
          <rPr>
            <sz val="9"/>
            <color indexed="81"/>
            <rFont val="Tahoma"/>
            <family val="2"/>
          </rPr>
          <t xml:space="preserve">
Se suma los recursos presupuestales (vigencia + reservas)</t>
        </r>
      </text>
    </comment>
    <comment ref="D22" authorId="0" shapeId="0" xr:uid="{00000000-0006-0000-0300-000022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3" authorId="0" shapeId="0" xr:uid="{00000000-0006-0000-0300-000023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24" authorId="0" shapeId="0" xr:uid="{00000000-0006-0000-0300-000024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25" authorId="0" shapeId="0" xr:uid="{00000000-0006-0000-0300-000025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26" authorId="0" shapeId="0" xr:uid="{00000000-0006-0000-0300-000026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27" authorId="0" shapeId="0" xr:uid="{00000000-0006-0000-0300-000027000000}">
      <text>
        <r>
          <rPr>
            <b/>
            <sz val="9"/>
            <color indexed="81"/>
            <rFont val="Tahoma"/>
            <family val="2"/>
          </rPr>
          <t>YULIED.PENARANDA:</t>
        </r>
        <r>
          <rPr>
            <sz val="9"/>
            <color indexed="81"/>
            <rFont val="Tahoma"/>
            <family val="2"/>
          </rPr>
          <t xml:space="preserve">
Se suma los recursos presupuestales (vigencia + reservas)</t>
        </r>
      </text>
    </comment>
    <comment ref="D28" authorId="0" shapeId="0" xr:uid="{00000000-0006-0000-0300-000028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29" authorId="0" shapeId="0" xr:uid="{00000000-0006-0000-0300-000029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0" authorId="0" shapeId="0" xr:uid="{00000000-0006-0000-0300-00002A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1" authorId="0" shapeId="0" xr:uid="{00000000-0006-0000-0300-00002B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2" authorId="0" shapeId="0" xr:uid="{00000000-0006-0000-0300-00002C000000}">
      <text>
        <r>
          <rPr>
            <b/>
            <sz val="9"/>
            <color indexed="81"/>
            <rFont val="Tahoma"/>
            <family val="2"/>
          </rPr>
          <t>YULIED.PENARANDA:</t>
        </r>
        <r>
          <rPr>
            <sz val="9"/>
            <color indexed="81"/>
            <rFont val="Tahoma"/>
            <family val="2"/>
          </rPr>
          <t xml:space="preserve">
Para las metas de tipología suma (vigencia *reservas). Para las demás tipos de metas se asocia el mismo dato de la vigencia.</t>
        </r>
      </text>
    </comment>
    <comment ref="D33" authorId="0" shapeId="0" xr:uid="{00000000-0006-0000-0300-00002D000000}">
      <text>
        <r>
          <rPr>
            <b/>
            <sz val="9"/>
            <color indexed="81"/>
            <rFont val="Tahoma"/>
            <family val="2"/>
          </rPr>
          <t>YULIED.PENARANDA:</t>
        </r>
        <r>
          <rPr>
            <sz val="9"/>
            <color indexed="81"/>
            <rFont val="Tahoma"/>
            <family val="2"/>
          </rPr>
          <t xml:space="preserve">
Se suma los recursos presupuestales (vigencia + reservas)</t>
        </r>
      </text>
    </comment>
    <comment ref="D34" authorId="0" shapeId="0" xr:uid="{00000000-0006-0000-0300-00002E000000}">
      <text>
        <r>
          <rPr>
            <b/>
            <sz val="9"/>
            <color indexed="81"/>
            <rFont val="Tahoma"/>
            <family val="2"/>
          </rPr>
          <t>YULIED.PENARANDA:</t>
        </r>
        <r>
          <rPr>
            <sz val="9"/>
            <color indexed="81"/>
            <rFont val="Tahoma"/>
            <family val="2"/>
          </rPr>
          <t xml:space="preserve">
Magnitud física de la meta proyecto de inversión, a programar o a realizar seguimiento, según la columna en que se reporte. </t>
        </r>
      </text>
    </comment>
    <comment ref="D35" authorId="0" shapeId="0" xr:uid="{00000000-0006-0000-0300-00002F000000}">
      <text>
        <r>
          <rPr>
            <b/>
            <sz val="9"/>
            <color indexed="81"/>
            <rFont val="Tahoma"/>
            <family val="2"/>
          </rPr>
          <t>YULIED.PENARANDA:</t>
        </r>
        <r>
          <rPr>
            <sz val="9"/>
            <color indexed="81"/>
            <rFont val="Tahoma"/>
            <family val="2"/>
          </rPr>
          <t xml:space="preserve">
Recursos presupuestales asignados para la vigencia en programación  y/o seguimiento, según la columna en que se reporte</t>
        </r>
      </text>
    </comment>
    <comment ref="D36" authorId="0" shapeId="0" xr:uid="{00000000-0006-0000-0300-000030000000}">
      <text>
        <r>
          <rPr>
            <b/>
            <sz val="9"/>
            <color indexed="81"/>
            <rFont val="Tahoma"/>
            <family val="2"/>
          </rPr>
          <t>YULIED.PENARANDA:</t>
        </r>
        <r>
          <rPr>
            <sz val="9"/>
            <color indexed="81"/>
            <rFont val="Tahoma"/>
            <family val="2"/>
          </rPr>
          <t xml:space="preserve">
Magnitud física asociada a la reservas,  aplica para las meta con tipología suma, las cuales se pueden desagregar por los compromisos contraídos que al cierre de la vigencia fiscal no  se cumplierón.</t>
        </r>
      </text>
    </comment>
    <comment ref="D37" authorId="0" shapeId="0" xr:uid="{00000000-0006-0000-0300-000031000000}">
      <text>
        <r>
          <rPr>
            <b/>
            <sz val="9"/>
            <color indexed="81"/>
            <rFont val="Tahoma"/>
            <family val="2"/>
          </rPr>
          <t>YULIED.PENARANDA:</t>
        </r>
        <r>
          <rPr>
            <sz val="9"/>
            <color indexed="81"/>
            <rFont val="Tahoma"/>
            <family val="2"/>
          </rPr>
          <t xml:space="preserve">
Son compromisos legalmente contraídos que al cierre de la vigencia fiscal no se han atendido por no haberse completado las formalidades necesarias que hagan exigible el pago al terminarse el año.</t>
        </r>
      </text>
    </comment>
    <comment ref="D38" authorId="0" shapeId="0" xr:uid="{00000000-0006-0000-0300-000032000000}">
      <text>
        <r>
          <rPr>
            <b/>
            <sz val="9"/>
            <color rgb="FF000000"/>
            <rFont val="Tahoma"/>
            <family val="2"/>
          </rPr>
          <t>YULIED.PENARANDA:</t>
        </r>
        <r>
          <rPr>
            <sz val="9"/>
            <color rgb="FF000000"/>
            <rFont val="Tahoma"/>
            <family val="2"/>
          </rPr>
          <t xml:space="preserve">
</t>
        </r>
        <r>
          <rPr>
            <sz val="9"/>
            <color rgb="FF000000"/>
            <rFont val="Tahoma"/>
            <family val="2"/>
          </rPr>
          <t>Para las metas de tipología suma (vigencia *reservas). Para las demás tipos de metas se asocia el mismo dato de la vigencia.</t>
        </r>
      </text>
    </comment>
    <comment ref="D39" authorId="0" shapeId="0" xr:uid="{00000000-0006-0000-0300-000033000000}">
      <text>
        <r>
          <rPr>
            <b/>
            <sz val="9"/>
            <color rgb="FF000000"/>
            <rFont val="Tahoma"/>
            <family val="2"/>
          </rPr>
          <t>YULIED.PENARANDA:</t>
        </r>
        <r>
          <rPr>
            <sz val="9"/>
            <color rgb="FF000000"/>
            <rFont val="Tahoma"/>
            <family val="2"/>
          </rPr>
          <t xml:space="preserve">
</t>
        </r>
        <r>
          <rPr>
            <sz val="9"/>
            <color rgb="FF000000"/>
            <rFont val="Tahoma"/>
            <family val="2"/>
          </rPr>
          <t>Se suma los recursos presupuestales (vigencia + reservas)</t>
        </r>
      </text>
    </comment>
    <comment ref="D40" authorId="0" shapeId="0" xr:uid="{00000000-0006-0000-0300-000034000000}">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41" authorId="0" shapeId="0" xr:uid="{00000000-0006-0000-0300-000035000000}">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 ref="D42" authorId="0" shapeId="0" xr:uid="{00000000-0006-0000-0300-000036000000}">
      <text>
        <r>
          <rPr>
            <b/>
            <sz val="9"/>
            <color indexed="81"/>
            <rFont val="Tahoma"/>
            <family val="2"/>
          </rPr>
          <t>YULIED.PENARANDA:</t>
        </r>
        <r>
          <rPr>
            <sz val="9"/>
            <color indexed="81"/>
            <rFont val="Tahoma"/>
            <family val="2"/>
          </rPr>
          <t xml:space="preserve">
Verificar que los totales coincidan con los reportados en el componente de inversión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A4" authorId="0" shapeId="0" xr:uid="{00000000-0006-0000-0400-000001000000}">
      <text>
        <r>
          <rPr>
            <b/>
            <sz val="9"/>
            <color indexed="81"/>
            <rFont val="Tahoma"/>
            <family val="2"/>
          </rPr>
          <t>YULIED.PENARANDA:</t>
        </r>
        <r>
          <rPr>
            <sz val="9"/>
            <color indexed="81"/>
            <rFont val="Tahoma"/>
            <family val="2"/>
          </rPr>
          <t xml:space="preserve">
Describir el nombre completo de la oficina, dirección o subdirección que gerencia el proyecto de inversión.</t>
        </r>
      </text>
    </comment>
    <comment ref="A5" authorId="0" shapeId="0" xr:uid="{00000000-0006-0000-0400-000002000000}">
      <text>
        <r>
          <rPr>
            <b/>
            <sz val="9"/>
            <color indexed="81"/>
            <rFont val="Tahoma"/>
            <family val="2"/>
          </rPr>
          <t>YULIED.PENARANDA:</t>
        </r>
        <r>
          <rPr>
            <sz val="9"/>
            <color indexed="81"/>
            <rFont val="Tahoma"/>
            <family val="2"/>
          </rPr>
          <t xml:space="preserve">
Describir el número y nombre completo del proyecto de inversión. </t>
        </r>
      </text>
    </comment>
    <comment ref="A7" authorId="0" shapeId="0" xr:uid="{00000000-0006-0000-0400-000003000000}">
      <text>
        <r>
          <rPr>
            <b/>
            <sz val="9"/>
            <color indexed="81"/>
            <rFont val="Tahoma"/>
            <family val="2"/>
          </rPr>
          <t>YULIED.PENARANDA:</t>
        </r>
        <r>
          <rPr>
            <sz val="9"/>
            <color indexed="81"/>
            <rFont val="Tahoma"/>
            <family val="2"/>
          </rPr>
          <t xml:space="preserve">
Corresponde a la información en firme de cada vigencia fiscal.</t>
        </r>
      </text>
    </comment>
    <comment ref="A8" authorId="0" shapeId="0" xr:uid="{00000000-0006-0000-0400-000004000000}">
      <text>
        <r>
          <rPr>
            <b/>
            <sz val="9"/>
            <color indexed="81"/>
            <rFont val="Tahoma"/>
            <family val="2"/>
          </rPr>
          <t>YULIED.PENARANDA:</t>
        </r>
        <r>
          <rPr>
            <sz val="9"/>
            <color indexed="81"/>
            <rFont val="Tahoma"/>
            <family val="2"/>
          </rPr>
          <t xml:space="preserve">
Vigencia a reportar</t>
        </r>
      </text>
    </comment>
    <comment ref="C8" authorId="0" shapeId="0" xr:uid="{00000000-0006-0000-0400-000005000000}">
      <text>
        <r>
          <rPr>
            <b/>
            <sz val="9"/>
            <color indexed="81"/>
            <rFont val="Tahoma"/>
            <family val="2"/>
          </rPr>
          <t>YULIED.PENARANDA:</t>
        </r>
        <r>
          <rPr>
            <sz val="9"/>
            <color indexed="81"/>
            <rFont val="Tahoma"/>
            <family val="2"/>
          </rPr>
          <t xml:space="preserve">
Apropiación inicial acorde con la herramienta oficial de la SDH</t>
        </r>
      </text>
    </comment>
    <comment ref="D8" authorId="0" shapeId="0" xr:uid="{00000000-0006-0000-0400-000006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8" authorId="0" shapeId="0" xr:uid="{00000000-0006-0000-0400-000007000000}">
      <text>
        <r>
          <rPr>
            <b/>
            <sz val="9"/>
            <color indexed="81"/>
            <rFont val="Tahoma"/>
            <family val="2"/>
          </rPr>
          <t>YULIED.PENARANDA:</t>
        </r>
        <r>
          <rPr>
            <sz val="9"/>
            <color indexed="81"/>
            <rFont val="Tahoma"/>
            <family val="2"/>
          </rPr>
          <t xml:space="preserve">
Valores contenidos en los Registros Presupuestales de Compromisos</t>
        </r>
      </text>
    </comment>
    <comment ref="F8" authorId="0" shapeId="0" xr:uid="{00000000-0006-0000-0400-000008000000}">
      <text>
        <r>
          <rPr>
            <b/>
            <sz val="9"/>
            <color indexed="81"/>
            <rFont val="Tahoma"/>
            <family val="2"/>
          </rPr>
          <t>YULIED.PENARANDA:</t>
        </r>
        <r>
          <rPr>
            <sz val="9"/>
            <color indexed="81"/>
            <rFont val="Tahoma"/>
            <family val="2"/>
          </rPr>
          <t xml:space="preserve">
Corresponde al pago </t>
        </r>
      </text>
    </comment>
    <comment ref="G8" authorId="0" shapeId="0" xr:uid="{00000000-0006-0000-0400-000009000000}">
      <text>
        <r>
          <rPr>
            <b/>
            <sz val="9"/>
            <color indexed="81"/>
            <rFont val="Tahoma"/>
            <family val="2"/>
          </rPr>
          <t>YULIED.PENARANDA:</t>
        </r>
        <r>
          <rPr>
            <sz val="9"/>
            <color indexed="81"/>
            <rFont val="Tahoma"/>
            <family val="2"/>
          </rPr>
          <t xml:space="preserve">
Extinción de la obligación a cargo de la SDA.</t>
        </r>
      </text>
    </comment>
    <comment ref="A16" authorId="0" shapeId="0" xr:uid="{00000000-0006-0000-0400-00000A000000}">
      <text>
        <r>
          <rPr>
            <b/>
            <sz val="9"/>
            <color indexed="81"/>
            <rFont val="Tahoma"/>
            <family val="2"/>
          </rPr>
          <t>YULIED.PENARANDA:</t>
        </r>
        <r>
          <rPr>
            <sz val="9"/>
            <color indexed="81"/>
            <rFont val="Tahoma"/>
            <family val="2"/>
          </rPr>
          <t xml:space="preserve">
Corresponde a la información en firme de cada vigencia fiscal.</t>
        </r>
      </text>
    </comment>
    <comment ref="A17" authorId="0" shapeId="0" xr:uid="{00000000-0006-0000-0400-00000B000000}">
      <text>
        <r>
          <rPr>
            <b/>
            <sz val="9"/>
            <color indexed="81"/>
            <rFont val="Tahoma"/>
            <family val="2"/>
          </rPr>
          <t>YULIED.PENARANDA:</t>
        </r>
        <r>
          <rPr>
            <sz val="9"/>
            <color indexed="81"/>
            <rFont val="Tahoma"/>
            <family val="2"/>
          </rPr>
          <t xml:space="preserve">
Vigencia a reportar</t>
        </r>
      </text>
    </comment>
    <comment ref="C17" authorId="0" shapeId="0" xr:uid="{00000000-0006-0000-0400-00000C000000}">
      <text>
        <r>
          <rPr>
            <b/>
            <sz val="9"/>
            <color indexed="81"/>
            <rFont val="Tahoma"/>
            <family val="2"/>
          </rPr>
          <t>YULIED.PENARANDA:</t>
        </r>
        <r>
          <rPr>
            <sz val="9"/>
            <color indexed="81"/>
            <rFont val="Tahoma"/>
            <family val="2"/>
          </rPr>
          <t xml:space="preserve">
Apropiación inicial acorde con la herramienta oficial de la SDH</t>
        </r>
      </text>
    </comment>
    <comment ref="D17" authorId="0" shapeId="0" xr:uid="{00000000-0006-0000-0400-00000D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17" authorId="0" shapeId="0" xr:uid="{00000000-0006-0000-0400-00000E000000}">
      <text>
        <r>
          <rPr>
            <b/>
            <sz val="9"/>
            <color indexed="81"/>
            <rFont val="Tahoma"/>
            <family val="2"/>
          </rPr>
          <t>YULIED.PENARANDA:</t>
        </r>
        <r>
          <rPr>
            <sz val="9"/>
            <color indexed="81"/>
            <rFont val="Tahoma"/>
            <family val="2"/>
          </rPr>
          <t xml:space="preserve">
Valores contenidos en los Registros Presupuestales de Compromisos</t>
        </r>
      </text>
    </comment>
    <comment ref="F17" authorId="0" shapeId="0" xr:uid="{00000000-0006-0000-0400-00000F000000}">
      <text>
        <r>
          <rPr>
            <b/>
            <sz val="9"/>
            <color indexed="81"/>
            <rFont val="Tahoma"/>
            <family val="2"/>
          </rPr>
          <t>YULIED.PENARANDA:</t>
        </r>
        <r>
          <rPr>
            <sz val="9"/>
            <color indexed="81"/>
            <rFont val="Tahoma"/>
            <family val="2"/>
          </rPr>
          <t xml:space="preserve">
Corresponde al pago </t>
        </r>
      </text>
    </comment>
    <comment ref="G17" authorId="0" shapeId="0" xr:uid="{00000000-0006-0000-0400-000010000000}">
      <text>
        <r>
          <rPr>
            <b/>
            <sz val="9"/>
            <color indexed="81"/>
            <rFont val="Tahoma"/>
            <family val="2"/>
          </rPr>
          <t>YULIED.PENARANDA:</t>
        </r>
        <r>
          <rPr>
            <sz val="9"/>
            <color indexed="81"/>
            <rFont val="Tahoma"/>
            <family val="2"/>
          </rPr>
          <t xml:space="preserve">
Extinción de la obligación a cargo de la SDA.</t>
        </r>
      </text>
    </comment>
    <comment ref="A31" authorId="0" shapeId="0" xr:uid="{00000000-0006-0000-0400-000011000000}">
      <text>
        <r>
          <rPr>
            <b/>
            <sz val="9"/>
            <color indexed="81"/>
            <rFont val="Tahoma"/>
            <family val="2"/>
          </rPr>
          <t>YULIED.PENARANDA:</t>
        </r>
        <r>
          <rPr>
            <sz val="9"/>
            <color indexed="81"/>
            <rFont val="Tahoma"/>
            <family val="2"/>
          </rPr>
          <t xml:space="preserve">
Corresponde a la información en firme de cada vigencia fiscal.</t>
        </r>
      </text>
    </comment>
    <comment ref="A32" authorId="0" shapeId="0" xr:uid="{00000000-0006-0000-0400-000012000000}">
      <text>
        <r>
          <rPr>
            <b/>
            <sz val="9"/>
            <color indexed="81"/>
            <rFont val="Tahoma"/>
            <family val="2"/>
          </rPr>
          <t>YULIED.PENARANDA:</t>
        </r>
        <r>
          <rPr>
            <sz val="9"/>
            <color indexed="81"/>
            <rFont val="Tahoma"/>
            <family val="2"/>
          </rPr>
          <t xml:space="preserve">
Vigencia a reportar</t>
        </r>
      </text>
    </comment>
    <comment ref="C32" authorId="0" shapeId="0" xr:uid="{00000000-0006-0000-0400-000013000000}">
      <text>
        <r>
          <rPr>
            <b/>
            <sz val="9"/>
            <color indexed="81"/>
            <rFont val="Tahoma"/>
            <family val="2"/>
          </rPr>
          <t>YULIED.PENARANDA:</t>
        </r>
        <r>
          <rPr>
            <sz val="9"/>
            <color indexed="81"/>
            <rFont val="Tahoma"/>
            <family val="2"/>
          </rPr>
          <t xml:space="preserve">
Apropiación inicial acorde con la herramienta oficial de la SDH</t>
        </r>
      </text>
    </comment>
    <comment ref="D32" authorId="0" shapeId="0" xr:uid="{00000000-0006-0000-0400-000014000000}">
      <text>
        <r>
          <rPr>
            <b/>
            <sz val="9"/>
            <color rgb="FF000000"/>
            <rFont val="Tahoma"/>
            <family val="2"/>
          </rPr>
          <t>YULIED.PENARANDA:</t>
        </r>
        <r>
          <rPr>
            <sz val="9"/>
            <color rgb="FF000000"/>
            <rFont val="Tahoma"/>
            <family val="2"/>
          </rPr>
          <t xml:space="preserve">
</t>
        </r>
        <r>
          <rPr>
            <sz val="9"/>
            <color rgb="FF000000"/>
            <rFont val="Tahoma"/>
            <family val="2"/>
          </rPr>
          <t>Apropiación inicial + 0 - movimientos positivos y/o negativos, con este valor se proyecta los compromisos</t>
        </r>
      </text>
    </comment>
    <comment ref="E32" authorId="0" shapeId="0" xr:uid="{00000000-0006-0000-0400-000015000000}">
      <text>
        <r>
          <rPr>
            <b/>
            <sz val="9"/>
            <color indexed="81"/>
            <rFont val="Tahoma"/>
            <family val="2"/>
          </rPr>
          <t>YULIED.PENARANDA:</t>
        </r>
        <r>
          <rPr>
            <sz val="9"/>
            <color indexed="81"/>
            <rFont val="Tahoma"/>
            <family val="2"/>
          </rPr>
          <t xml:space="preserve">
Valores contenidos en los Registros Presupuestales de Compromisos</t>
        </r>
      </text>
    </comment>
    <comment ref="F32" authorId="0" shapeId="0" xr:uid="{00000000-0006-0000-0400-000016000000}">
      <text>
        <r>
          <rPr>
            <b/>
            <sz val="9"/>
            <color indexed="81"/>
            <rFont val="Tahoma"/>
            <family val="2"/>
          </rPr>
          <t>YULIED.PENARANDA:</t>
        </r>
        <r>
          <rPr>
            <sz val="9"/>
            <color indexed="81"/>
            <rFont val="Tahoma"/>
            <family val="2"/>
          </rPr>
          <t xml:space="preserve">
Corresponde al pago </t>
        </r>
      </text>
    </comment>
    <comment ref="G32" authorId="0" shapeId="0" xr:uid="{00000000-0006-0000-0400-000017000000}">
      <text>
        <r>
          <rPr>
            <b/>
            <sz val="9"/>
            <color indexed="81"/>
            <rFont val="Tahoma"/>
            <family val="2"/>
          </rPr>
          <t>YULIED.PENARANDA:</t>
        </r>
        <r>
          <rPr>
            <sz val="9"/>
            <color indexed="81"/>
            <rFont val="Tahoma"/>
            <family val="2"/>
          </rPr>
          <t xml:space="preserve">
Extinción de la obligación a cargo de la SDA.</t>
        </r>
      </text>
    </comment>
    <comment ref="A61" authorId="0" shapeId="0" xr:uid="{00000000-0006-0000-0400-000018000000}">
      <text>
        <r>
          <rPr>
            <b/>
            <sz val="9"/>
            <color indexed="81"/>
            <rFont val="Tahoma"/>
            <family val="2"/>
          </rPr>
          <t>YULIED.PENARANDA:</t>
        </r>
        <r>
          <rPr>
            <sz val="9"/>
            <color indexed="81"/>
            <rFont val="Tahoma"/>
            <family val="2"/>
          </rPr>
          <t xml:space="preserve">
Corresponde a la información en firme de cada vigencia fiscal.</t>
        </r>
      </text>
    </comment>
    <comment ref="A62" authorId="0" shapeId="0" xr:uid="{00000000-0006-0000-0400-000019000000}">
      <text>
        <r>
          <rPr>
            <b/>
            <sz val="9"/>
            <color indexed="81"/>
            <rFont val="Tahoma"/>
            <family val="2"/>
          </rPr>
          <t>YULIED.PENARANDA:</t>
        </r>
        <r>
          <rPr>
            <sz val="9"/>
            <color indexed="81"/>
            <rFont val="Tahoma"/>
            <family val="2"/>
          </rPr>
          <t xml:space="preserve">
Vigencia a reportar</t>
        </r>
      </text>
    </comment>
    <comment ref="C62" authorId="0" shapeId="0" xr:uid="{00000000-0006-0000-0400-00001A000000}">
      <text>
        <r>
          <rPr>
            <b/>
            <sz val="9"/>
            <color indexed="81"/>
            <rFont val="Tahoma"/>
            <family val="2"/>
          </rPr>
          <t>YULIED.PENARANDA:</t>
        </r>
        <r>
          <rPr>
            <sz val="9"/>
            <color indexed="81"/>
            <rFont val="Tahoma"/>
            <family val="2"/>
          </rPr>
          <t xml:space="preserve">
Apropiación inicial acorde con la herramienta oficial de la SDH</t>
        </r>
      </text>
    </comment>
    <comment ref="D62" authorId="0" shapeId="0" xr:uid="{00000000-0006-0000-0400-00001B000000}">
      <text>
        <r>
          <rPr>
            <b/>
            <sz val="9"/>
            <color indexed="81"/>
            <rFont val="Tahoma"/>
            <family val="2"/>
          </rPr>
          <t>YULIED.PENARANDA:</t>
        </r>
        <r>
          <rPr>
            <sz val="9"/>
            <color indexed="81"/>
            <rFont val="Tahoma"/>
            <family val="2"/>
          </rPr>
          <t xml:space="preserve">
Apropiación inicial + 0 - movimientos positivos y/o negativos, con este valor se proyecta los compromisos</t>
        </r>
      </text>
    </comment>
    <comment ref="E62" authorId="0" shapeId="0" xr:uid="{00000000-0006-0000-0400-00001C000000}">
      <text>
        <r>
          <rPr>
            <b/>
            <sz val="9"/>
            <color indexed="81"/>
            <rFont val="Tahoma"/>
            <family val="2"/>
          </rPr>
          <t>YULIED.PENARANDA:</t>
        </r>
        <r>
          <rPr>
            <sz val="9"/>
            <color indexed="81"/>
            <rFont val="Tahoma"/>
            <family val="2"/>
          </rPr>
          <t xml:space="preserve">
Valores contenidos en los Registros Presupuestales de Compromisos</t>
        </r>
      </text>
    </comment>
    <comment ref="F62" authorId="0" shapeId="0" xr:uid="{00000000-0006-0000-0400-00001D000000}">
      <text>
        <r>
          <rPr>
            <b/>
            <sz val="9"/>
            <color indexed="81"/>
            <rFont val="Tahoma"/>
            <family val="2"/>
          </rPr>
          <t>YULIED.PENARANDA:</t>
        </r>
        <r>
          <rPr>
            <sz val="9"/>
            <color indexed="81"/>
            <rFont val="Tahoma"/>
            <family val="2"/>
          </rPr>
          <t xml:space="preserve">
Corresponde al pago </t>
        </r>
      </text>
    </comment>
    <comment ref="G62" authorId="0" shapeId="0" xr:uid="{00000000-0006-0000-0400-00001E000000}">
      <text>
        <r>
          <rPr>
            <b/>
            <sz val="9"/>
            <color indexed="81"/>
            <rFont val="Tahoma"/>
            <family val="2"/>
          </rPr>
          <t>YULIED.PENARANDA:</t>
        </r>
        <r>
          <rPr>
            <sz val="9"/>
            <color indexed="81"/>
            <rFont val="Tahoma"/>
            <family val="2"/>
          </rPr>
          <t xml:space="preserve">
Extinción de la obligación a cargo de la SDA.</t>
        </r>
      </text>
    </comment>
    <comment ref="A78" authorId="0" shapeId="0" xr:uid="{00000000-0006-0000-0400-00001F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79" authorId="0" shapeId="0" xr:uid="{00000000-0006-0000-0400-000020000000}">
      <text>
        <r>
          <rPr>
            <b/>
            <sz val="9"/>
            <color indexed="81"/>
            <rFont val="Tahoma"/>
            <family val="2"/>
          </rPr>
          <t>YULIED.PENARANDA:</t>
        </r>
        <r>
          <rPr>
            <sz val="9"/>
            <color indexed="81"/>
            <rFont val="Tahoma"/>
            <family val="2"/>
          </rPr>
          <t xml:space="preserve">
Vigencia a reportar</t>
        </r>
      </text>
    </comment>
    <comment ref="B79" authorId="0" shapeId="0" xr:uid="{00000000-0006-0000-0400-000021000000}">
      <text>
        <r>
          <rPr>
            <b/>
            <sz val="9"/>
            <color rgb="FF000000"/>
            <rFont val="Tahoma"/>
            <family val="2"/>
          </rPr>
          <t>YULIED.PENARANDA:</t>
        </r>
        <r>
          <rPr>
            <sz val="9"/>
            <color rgb="FF000000"/>
            <rFont val="Tahoma"/>
            <family val="2"/>
          </rPr>
          <t xml:space="preserve">
</t>
        </r>
        <r>
          <rPr>
            <sz val="9"/>
            <color rgb="FF000000"/>
            <rFont val="Tahoma"/>
            <family val="2"/>
          </rPr>
          <t>Describir los objetivo específico del proyecto, como se definió en la formulación del proyecto</t>
        </r>
      </text>
    </comment>
    <comment ref="C79" authorId="0" shapeId="0" xr:uid="{00000000-0006-0000-0400-000022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79" authorId="0" shapeId="0" xr:uid="{00000000-0006-0000-0400-00002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79" authorId="0" shapeId="0" xr:uid="{00000000-0006-0000-0400-000024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79" authorId="0" shapeId="0" xr:uid="{00000000-0006-0000-0400-000025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79" authorId="0" shapeId="0" xr:uid="{00000000-0006-0000-0400-000026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79" authorId="0" shapeId="0" xr:uid="{00000000-0006-0000-0400-000027000000}">
      <text>
        <r>
          <rPr>
            <b/>
            <sz val="9"/>
            <color indexed="81"/>
            <rFont val="Tahoma"/>
            <family val="2"/>
          </rPr>
          <t>YULIED.PENARANDA:</t>
        </r>
        <r>
          <rPr>
            <sz val="9"/>
            <color indexed="81"/>
            <rFont val="Tahoma"/>
            <family val="2"/>
          </rPr>
          <t xml:space="preserve">
Descripción concreta del avance, máximo de caracteres 200</t>
        </r>
      </text>
    </comment>
    <comment ref="A87" authorId="0" shapeId="0" xr:uid="{00000000-0006-0000-0400-000028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88" authorId="0" shapeId="0" xr:uid="{00000000-0006-0000-0400-000029000000}">
      <text>
        <r>
          <rPr>
            <b/>
            <sz val="9"/>
            <color indexed="81"/>
            <rFont val="Tahoma"/>
            <family val="2"/>
          </rPr>
          <t>YULIED.PENARANDA:</t>
        </r>
        <r>
          <rPr>
            <sz val="9"/>
            <color indexed="81"/>
            <rFont val="Tahoma"/>
            <family val="2"/>
          </rPr>
          <t xml:space="preserve">
Vigencia a reportar</t>
        </r>
      </text>
    </comment>
    <comment ref="B88" authorId="0" shapeId="0" xr:uid="{00000000-0006-0000-0400-00002A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88" authorId="0" shapeId="0" xr:uid="{00000000-0006-0000-0400-00002B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88" authorId="0" shapeId="0" xr:uid="{00000000-0006-0000-0400-00002C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88" authorId="0" shapeId="0" xr:uid="{00000000-0006-0000-0400-00002D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88" authorId="0" shapeId="0" xr:uid="{00000000-0006-0000-0400-00002E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88" authorId="0" shapeId="0" xr:uid="{00000000-0006-0000-0400-00002F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88" authorId="0" shapeId="0" xr:uid="{00000000-0006-0000-0400-000030000000}">
      <text>
        <r>
          <rPr>
            <b/>
            <sz val="9"/>
            <color indexed="81"/>
            <rFont val="Tahoma"/>
            <family val="2"/>
          </rPr>
          <t>YULIED.PENARANDA:</t>
        </r>
        <r>
          <rPr>
            <sz val="9"/>
            <color indexed="81"/>
            <rFont val="Tahoma"/>
            <family val="2"/>
          </rPr>
          <t xml:space="preserve">
Descripción concreta del avance, máximo de caracteres 200</t>
        </r>
      </text>
    </comment>
    <comment ref="A126" authorId="0" shapeId="0" xr:uid="{00000000-0006-0000-0400-000031000000}">
      <text>
        <r>
          <rPr>
            <b/>
            <sz val="9"/>
            <color indexed="81"/>
            <rFont val="Tahoma"/>
            <family val="2"/>
          </rPr>
          <t>YULIED.PENARANDA:</t>
        </r>
        <r>
          <rPr>
            <sz val="9"/>
            <color indexed="81"/>
            <rFont val="Tahoma"/>
            <family val="2"/>
          </rPr>
          <t xml:space="preserve">
Avance productos e indicadores de productos (según cadena de valor)
NOTA: Desagregar cuadro cuantas veces tenga productos y/o indicadores asociados</t>
        </r>
      </text>
    </comment>
    <comment ref="A127" authorId="0" shapeId="0" xr:uid="{00000000-0006-0000-0400-000032000000}">
      <text>
        <r>
          <rPr>
            <b/>
            <sz val="9"/>
            <color indexed="81"/>
            <rFont val="Tahoma"/>
            <family val="2"/>
          </rPr>
          <t>YULIED.PENARANDA:</t>
        </r>
        <r>
          <rPr>
            <sz val="9"/>
            <color indexed="81"/>
            <rFont val="Tahoma"/>
            <family val="2"/>
          </rPr>
          <t xml:space="preserve">
Vigencia a reportar</t>
        </r>
      </text>
    </comment>
    <comment ref="B127" authorId="0" shapeId="0" xr:uid="{00000000-0006-0000-0400-000033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27" authorId="0" shapeId="0" xr:uid="{00000000-0006-0000-0400-000034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27" authorId="0" shapeId="0" xr:uid="{00000000-0006-0000-0400-00003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27" authorId="0" shapeId="0" xr:uid="{00000000-0006-0000-0400-000036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27" authorId="0" shapeId="0" xr:uid="{00000000-0006-0000-0400-000037000000}">
      <text>
        <r>
          <rPr>
            <b/>
            <sz val="9"/>
            <color indexed="81"/>
            <rFont val="Tahoma"/>
            <family val="2"/>
          </rPr>
          <t>YULIED.PENARANDA:</t>
        </r>
        <r>
          <rPr>
            <sz val="9"/>
            <color indexed="81"/>
            <rFont val="Tahoma"/>
            <family val="2"/>
          </rPr>
          <t xml:space="preserve">
Ponderación del indicador se realiza de acuerdo al peso que cada producto tiene en el caso total del proyecto.</t>
        </r>
      </text>
    </comment>
    <comment ref="G127" authorId="0" shapeId="0" xr:uid="{00000000-0006-0000-0400-000038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27" authorId="0" shapeId="0" xr:uid="{00000000-0006-0000-0400-000039000000}">
      <text>
        <r>
          <rPr>
            <b/>
            <sz val="9"/>
            <color indexed="81"/>
            <rFont val="Tahoma"/>
            <family val="2"/>
          </rPr>
          <t>YULIED.PENARANDA:</t>
        </r>
        <r>
          <rPr>
            <sz val="9"/>
            <color indexed="81"/>
            <rFont val="Tahoma"/>
            <family val="2"/>
          </rPr>
          <t xml:space="preserve">
Descripción concreta del avance, máximo de caracteres 200</t>
        </r>
      </text>
    </comment>
    <comment ref="A166" authorId="0" shapeId="0" xr:uid="{00000000-0006-0000-0400-00003A000000}">
      <text>
        <r>
          <rPr>
            <b/>
            <sz val="9"/>
            <color rgb="FF000000"/>
            <rFont val="Tahoma"/>
            <family val="2"/>
          </rPr>
          <t>YULIED.PENARANDA:</t>
        </r>
        <r>
          <rPr>
            <sz val="9"/>
            <color rgb="FF000000"/>
            <rFont val="Tahoma"/>
            <family val="2"/>
          </rPr>
          <t xml:space="preserve">
</t>
        </r>
        <r>
          <rPr>
            <sz val="9"/>
            <color rgb="FF000000"/>
            <rFont val="Tahoma"/>
            <family val="2"/>
          </rPr>
          <t xml:space="preserve">Avance productos e indicadores de productos (según cadena de valor)
</t>
        </r>
        <r>
          <rPr>
            <sz val="9"/>
            <color rgb="FF000000"/>
            <rFont val="Tahoma"/>
            <family val="2"/>
          </rPr>
          <t xml:space="preserve">
</t>
        </r>
        <r>
          <rPr>
            <sz val="9"/>
            <color rgb="FF000000"/>
            <rFont val="Tahoma"/>
            <family val="2"/>
          </rPr>
          <t>NOTA: Desagregar cuadro cuantas veces tenga productos y/o indicadores asociados</t>
        </r>
      </text>
    </comment>
    <comment ref="A167" authorId="0" shapeId="0" xr:uid="{00000000-0006-0000-0400-00003B000000}">
      <text>
        <r>
          <rPr>
            <b/>
            <sz val="9"/>
            <color indexed="81"/>
            <rFont val="Tahoma"/>
            <family val="2"/>
          </rPr>
          <t>YULIED.PENARANDA:</t>
        </r>
        <r>
          <rPr>
            <sz val="9"/>
            <color indexed="81"/>
            <rFont val="Tahoma"/>
            <family val="2"/>
          </rPr>
          <t xml:space="preserve">
Vigencia a reportar</t>
        </r>
      </text>
    </comment>
    <comment ref="B167" authorId="0" shapeId="0" xr:uid="{00000000-0006-0000-0400-00003C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167" authorId="0" shapeId="0" xr:uid="{00000000-0006-0000-0400-00003D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DNP</t>
        </r>
      </text>
    </comment>
    <comment ref="D167" authorId="0" shapeId="0" xr:uid="{00000000-0006-0000-0400-00003E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E167" authorId="0" shapeId="0" xr:uid="{00000000-0006-0000-0400-00003F000000}">
      <text>
        <r>
          <rPr>
            <b/>
            <sz val="9"/>
            <color indexed="81"/>
            <rFont val="Tahoma"/>
            <family val="2"/>
          </rPr>
          <t>YULIED.PENARANDA:</t>
        </r>
        <r>
          <rPr>
            <sz val="9"/>
            <color indexed="81"/>
            <rFont val="Tahoma"/>
            <family val="2"/>
          </rPr>
          <t xml:space="preserve">
Unidad cualitativa del indicador, define las características de la magnitud a realizar seguimiento. Eje: Hectáreas, estrategias, modelos, etc. </t>
        </r>
      </text>
    </comment>
    <comment ref="F167" authorId="0" shapeId="0" xr:uid="{00000000-0006-0000-0400-000040000000}">
      <text>
        <r>
          <rPr>
            <b/>
            <sz val="9"/>
            <color rgb="FF000000"/>
            <rFont val="Tahoma"/>
            <family val="2"/>
          </rPr>
          <t>YULIED.PENARANDA:</t>
        </r>
        <r>
          <rPr>
            <sz val="9"/>
            <color rgb="FF000000"/>
            <rFont val="Tahoma"/>
            <family val="2"/>
          </rPr>
          <t xml:space="preserve">
</t>
        </r>
        <r>
          <rPr>
            <sz val="9"/>
            <color rgb="FF000000"/>
            <rFont val="Tahoma"/>
            <family val="2"/>
          </rPr>
          <t>Ponderación del indicador se realiza de acuerdo al peso que cada producto tiene en el caso total del proyecto.</t>
        </r>
      </text>
    </comment>
    <comment ref="G167" authorId="0" shapeId="0" xr:uid="{00000000-0006-0000-0400-000041000000}">
      <text>
        <r>
          <rPr>
            <b/>
            <sz val="9"/>
            <color indexed="81"/>
            <rFont val="Tahoma"/>
            <family val="2"/>
          </rPr>
          <t>YULIED.PENARANDA:</t>
        </r>
        <r>
          <rPr>
            <sz val="9"/>
            <color indexed="81"/>
            <rFont val="Tahoma"/>
            <family val="2"/>
          </rPr>
          <t xml:space="preserve">
Nombre completo de la Meta  del Plan de Desarrollo, como se relaciona en el de gestión</t>
        </r>
      </text>
    </comment>
    <comment ref="N167" authorId="0" shapeId="0" xr:uid="{00000000-0006-0000-0400-000042000000}">
      <text>
        <r>
          <rPr>
            <b/>
            <sz val="9"/>
            <color indexed="81"/>
            <rFont val="Tahoma"/>
            <family val="2"/>
          </rPr>
          <t>YULIED.PENARANDA:</t>
        </r>
        <r>
          <rPr>
            <sz val="9"/>
            <color indexed="81"/>
            <rFont val="Tahoma"/>
            <family val="2"/>
          </rPr>
          <t xml:space="preserve">
Descripción concreta del avance, máximo de caracteres 200</t>
        </r>
      </text>
    </comment>
    <comment ref="A205" authorId="0" shapeId="0" xr:uid="{00000000-0006-0000-0400-000043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06" authorId="0" shapeId="0" xr:uid="{00000000-0006-0000-0400-000044000000}">
      <text>
        <r>
          <rPr>
            <b/>
            <sz val="9"/>
            <color indexed="81"/>
            <rFont val="Tahoma"/>
            <family val="2"/>
          </rPr>
          <t>YULIED.PENARANDA:</t>
        </r>
        <r>
          <rPr>
            <sz val="9"/>
            <color indexed="81"/>
            <rFont val="Tahoma"/>
            <family val="2"/>
          </rPr>
          <t xml:space="preserve">
Vigencia a reportar</t>
        </r>
      </text>
    </comment>
    <comment ref="B206" authorId="0" shapeId="0" xr:uid="{00000000-0006-0000-0400-000045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06" authorId="0" shapeId="0" xr:uid="{00000000-0006-0000-0400-000046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06" authorId="0" shapeId="0" xr:uid="{00000000-0006-0000-0400-000047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06" authorId="0" shapeId="0" xr:uid="{00000000-0006-0000-0400-000048000000}">
      <text>
        <r>
          <rPr>
            <b/>
            <sz val="9"/>
            <color indexed="81"/>
            <rFont val="Tahoma"/>
            <family val="2"/>
          </rPr>
          <t>YULIED.PENARANDA:</t>
        </r>
        <r>
          <rPr>
            <sz val="9"/>
            <color indexed="81"/>
            <rFont val="Tahoma"/>
            <family val="2"/>
          </rPr>
          <t xml:space="preserve">
Descripción concreta del avance, máximo de caracteres 200</t>
        </r>
      </text>
    </comment>
    <comment ref="A218" authorId="0" shapeId="0" xr:uid="{00000000-0006-0000-0400-000049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19" authorId="0" shapeId="0" xr:uid="{00000000-0006-0000-0400-00004A000000}">
      <text>
        <r>
          <rPr>
            <b/>
            <sz val="9"/>
            <color indexed="81"/>
            <rFont val="Tahoma"/>
            <family val="2"/>
          </rPr>
          <t>YULIED.PENARANDA:</t>
        </r>
        <r>
          <rPr>
            <sz val="9"/>
            <color indexed="81"/>
            <rFont val="Tahoma"/>
            <family val="2"/>
          </rPr>
          <t xml:space="preserve">
Vigencia a reportar</t>
        </r>
      </text>
    </comment>
    <comment ref="B219" authorId="0" shapeId="0" xr:uid="{00000000-0006-0000-0400-00004B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19" authorId="0" shapeId="0" xr:uid="{00000000-0006-0000-0400-00004C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19" authorId="0" shapeId="0" xr:uid="{00000000-0006-0000-0400-00004D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19" authorId="0" shapeId="0" xr:uid="{00000000-0006-0000-0400-00004E000000}">
      <text>
        <r>
          <rPr>
            <b/>
            <sz val="9"/>
            <color indexed="81"/>
            <rFont val="Tahoma"/>
            <family val="2"/>
          </rPr>
          <t>YULIED.PENARANDA:</t>
        </r>
        <r>
          <rPr>
            <sz val="9"/>
            <color indexed="81"/>
            <rFont val="Tahoma"/>
            <family val="2"/>
          </rPr>
          <t xml:space="preserve">
Descripción concreta del avance, máximo de caracteres 200</t>
        </r>
      </text>
    </comment>
    <comment ref="A281" authorId="0" shapeId="0" xr:uid="{00000000-0006-0000-0400-00004F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282" authorId="0" shapeId="0" xr:uid="{00000000-0006-0000-0400-000050000000}">
      <text>
        <r>
          <rPr>
            <b/>
            <sz val="9"/>
            <color indexed="81"/>
            <rFont val="Tahoma"/>
            <family val="2"/>
          </rPr>
          <t>YULIED.PENARANDA:</t>
        </r>
        <r>
          <rPr>
            <sz val="9"/>
            <color indexed="81"/>
            <rFont val="Tahoma"/>
            <family val="2"/>
          </rPr>
          <t xml:space="preserve">
Vigencia a reportar</t>
        </r>
      </text>
    </comment>
    <comment ref="B282" authorId="0" shapeId="0" xr:uid="{00000000-0006-0000-0400-000051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282" authorId="0" shapeId="0" xr:uid="{00000000-0006-0000-0400-000052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282" authorId="0" shapeId="0" xr:uid="{00000000-0006-0000-0400-000053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282" authorId="0" shapeId="0" xr:uid="{00000000-0006-0000-0400-000054000000}">
      <text>
        <r>
          <rPr>
            <b/>
            <sz val="9"/>
            <color indexed="81"/>
            <rFont val="Tahoma"/>
            <family val="2"/>
          </rPr>
          <t>YULIED.PENARANDA:</t>
        </r>
        <r>
          <rPr>
            <sz val="9"/>
            <color indexed="81"/>
            <rFont val="Tahoma"/>
            <family val="2"/>
          </rPr>
          <t xml:space="preserve">
Descripción concreta del avance, máximo de caracteres 200</t>
        </r>
      </text>
    </comment>
    <comment ref="A346" authorId="0" shapeId="0" xr:uid="{00000000-0006-0000-0400-000055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347" authorId="0" shapeId="0" xr:uid="{00000000-0006-0000-0400-000056000000}">
      <text>
        <r>
          <rPr>
            <b/>
            <sz val="9"/>
            <color indexed="81"/>
            <rFont val="Tahoma"/>
            <family val="2"/>
          </rPr>
          <t>YULIED.PENARANDA:</t>
        </r>
        <r>
          <rPr>
            <sz val="9"/>
            <color indexed="81"/>
            <rFont val="Tahoma"/>
            <family val="2"/>
          </rPr>
          <t xml:space="preserve">
Vigencia a reportar</t>
        </r>
      </text>
    </comment>
    <comment ref="B347" authorId="0" shapeId="0" xr:uid="{00000000-0006-0000-0400-000057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347" authorId="0" shapeId="0" xr:uid="{00000000-0006-0000-0400-000058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347" authorId="0" shapeId="0" xr:uid="{00000000-0006-0000-0400-00005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347" authorId="0" shapeId="0" xr:uid="{00000000-0006-0000-0400-00005A000000}">
      <text>
        <r>
          <rPr>
            <b/>
            <sz val="9"/>
            <color indexed="81"/>
            <rFont val="Tahoma"/>
            <family val="2"/>
          </rPr>
          <t>YULIED.PENARANDA:</t>
        </r>
        <r>
          <rPr>
            <sz val="9"/>
            <color indexed="81"/>
            <rFont val="Tahoma"/>
            <family val="2"/>
          </rPr>
          <t xml:space="preserve">
Descripción concreta del avance, máximo de caracteres 200</t>
        </r>
      </text>
    </comment>
    <comment ref="A406" authorId="0" shapeId="0" xr:uid="{00000000-0006-0000-0400-00005B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407" authorId="0" shapeId="0" xr:uid="{00000000-0006-0000-0400-00005C000000}">
      <text>
        <r>
          <rPr>
            <b/>
            <sz val="9"/>
            <color indexed="81"/>
            <rFont val="Tahoma"/>
            <family val="2"/>
          </rPr>
          <t>YULIED.PENARANDA:</t>
        </r>
        <r>
          <rPr>
            <sz val="9"/>
            <color indexed="81"/>
            <rFont val="Tahoma"/>
            <family val="2"/>
          </rPr>
          <t xml:space="preserve">
Vigencia a reportar</t>
        </r>
      </text>
    </comment>
    <comment ref="B407" authorId="0" shapeId="0" xr:uid="{00000000-0006-0000-0400-00005D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407" authorId="0" shapeId="0" xr:uid="{00000000-0006-0000-0400-00005E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407" authorId="0" shapeId="0" xr:uid="{00000000-0006-0000-0400-00005F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407" authorId="0" shapeId="0" xr:uid="{00000000-0006-0000-0400-000060000000}">
      <text>
        <r>
          <rPr>
            <b/>
            <sz val="9"/>
            <color rgb="FF000000"/>
            <rFont val="Tahoma"/>
            <family val="2"/>
          </rPr>
          <t>YULIED.PENARANDA:</t>
        </r>
        <r>
          <rPr>
            <sz val="9"/>
            <color rgb="FF000000"/>
            <rFont val="Tahoma"/>
            <family val="2"/>
          </rPr>
          <t xml:space="preserve">
</t>
        </r>
        <r>
          <rPr>
            <sz val="9"/>
            <color rgb="FF000000"/>
            <rFont val="Tahoma"/>
            <family val="2"/>
          </rPr>
          <t>Descripción concreta del avance, máximo de caracteres 200</t>
        </r>
      </text>
    </comment>
    <comment ref="A421" authorId="0" shapeId="0" xr:uid="{00000000-0006-0000-0400-000061000000}">
      <text>
        <r>
          <rPr>
            <b/>
            <sz val="9"/>
            <color indexed="81"/>
            <rFont val="Tahoma"/>
            <family val="2"/>
          </rPr>
          <t>YULIED.PENARANDA
Distribuir las obligaciones del proyecto entre las diferentes actividades que hacen parte de un producto y un objetivo específico.
NOTA: Desagregar cuadro cuantas veces tenga productos asociados</t>
        </r>
      </text>
    </comment>
    <comment ref="A422" authorId="0" shapeId="0" xr:uid="{00000000-0006-0000-0400-000062000000}">
      <text>
        <r>
          <rPr>
            <b/>
            <sz val="9"/>
            <color indexed="81"/>
            <rFont val="Tahoma"/>
            <family val="2"/>
          </rPr>
          <t>YULIED.PENARANDA:</t>
        </r>
        <r>
          <rPr>
            <sz val="9"/>
            <color indexed="81"/>
            <rFont val="Tahoma"/>
            <family val="2"/>
          </rPr>
          <t xml:space="preserve">
Vigencia a reportar</t>
        </r>
      </text>
    </comment>
    <comment ref="B422" authorId="0" shapeId="0" xr:uid="{00000000-0006-0000-0400-000063000000}">
      <text>
        <r>
          <rPr>
            <b/>
            <sz val="9"/>
            <color indexed="81"/>
            <rFont val="Tahoma"/>
            <family val="2"/>
          </rPr>
          <t>YULIED.PENARANDA:</t>
        </r>
        <r>
          <rPr>
            <sz val="9"/>
            <color indexed="81"/>
            <rFont val="Tahoma"/>
            <family val="2"/>
          </rPr>
          <t xml:space="preserve">
Describir los objetivo específico del proyecto, como se definió en la formulación del proyecto</t>
        </r>
      </text>
    </comment>
    <comment ref="C422" authorId="0" shapeId="0" xr:uid="{00000000-0006-0000-0400-000064000000}">
      <text>
        <r>
          <rPr>
            <b/>
            <sz val="9"/>
            <color indexed="81"/>
            <rFont val="Tahoma"/>
            <family val="2"/>
          </rPr>
          <t>YULIED.PENARANDA:</t>
        </r>
        <r>
          <rPr>
            <sz val="9"/>
            <color indexed="81"/>
            <rFont val="Tahoma"/>
            <family val="2"/>
          </rPr>
          <t xml:space="preserve">
Describir los productos del proyecto, como se definió en la formulación del proyecto y de acuerdo con el catálogo de productos del DNP.</t>
        </r>
      </text>
    </comment>
    <comment ref="D422" authorId="0" shapeId="0" xr:uid="{00000000-0006-0000-0400-00006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G422" authorId="0" shapeId="0" xr:uid="{00000000-0006-0000-0400-000066000000}">
      <text>
        <r>
          <rPr>
            <b/>
            <sz val="9"/>
            <color indexed="81"/>
            <rFont val="Tahoma"/>
            <family val="2"/>
          </rPr>
          <t>YULIED.PENARANDA:</t>
        </r>
        <r>
          <rPr>
            <sz val="9"/>
            <color indexed="81"/>
            <rFont val="Tahoma"/>
            <family val="2"/>
          </rPr>
          <t xml:space="preserve">
Descripción concreta del avance, máximo de caracteres 200</t>
        </r>
      </text>
    </comment>
    <comment ref="A436" authorId="0" shapeId="0" xr:uid="{00000000-0006-0000-0400-000067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37" authorId="0" shapeId="0" xr:uid="{00000000-0006-0000-0400-000068000000}">
      <text>
        <r>
          <rPr>
            <b/>
            <sz val="9"/>
            <color indexed="81"/>
            <rFont val="Tahoma"/>
            <family val="2"/>
          </rPr>
          <t>YULIED.PENARANDA:</t>
        </r>
        <r>
          <rPr>
            <sz val="9"/>
            <color indexed="81"/>
            <rFont val="Tahoma"/>
            <family val="2"/>
          </rPr>
          <t xml:space="preserve">
Vigencia a reportar</t>
        </r>
      </text>
    </comment>
    <comment ref="B437" authorId="0" shapeId="0" xr:uid="{00000000-0006-0000-0400-000069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37" authorId="0" shapeId="0" xr:uid="{00000000-0006-0000-0400-00006A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37" authorId="0" shapeId="0" xr:uid="{00000000-0006-0000-0400-00006B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37" authorId="0" shapeId="0" xr:uid="{00000000-0006-0000-0400-00006C000000}">
      <text>
        <r>
          <rPr>
            <b/>
            <sz val="9"/>
            <color indexed="81"/>
            <rFont val="Tahoma"/>
            <family val="2"/>
          </rPr>
          <t>YULIED.PENARANDA:</t>
        </r>
        <r>
          <rPr>
            <sz val="9"/>
            <color indexed="81"/>
            <rFont val="Tahoma"/>
            <family val="2"/>
          </rPr>
          <t xml:space="preserve">
Descripción concreta del avance, máximo de caracteres 200</t>
        </r>
      </text>
    </comment>
    <comment ref="A445" authorId="0" shapeId="0" xr:uid="{00000000-0006-0000-0400-00006D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46" authorId="0" shapeId="0" xr:uid="{00000000-0006-0000-0400-00006E000000}">
      <text>
        <r>
          <rPr>
            <b/>
            <sz val="9"/>
            <color indexed="81"/>
            <rFont val="Tahoma"/>
            <family val="2"/>
          </rPr>
          <t>YULIED.PENARANDA:</t>
        </r>
        <r>
          <rPr>
            <sz val="9"/>
            <color indexed="81"/>
            <rFont val="Tahoma"/>
            <family val="2"/>
          </rPr>
          <t xml:space="preserve">
Vigencia a reportar</t>
        </r>
      </text>
    </comment>
    <comment ref="B446" authorId="0" shapeId="0" xr:uid="{00000000-0006-0000-0400-00006F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46" authorId="0" shapeId="0" xr:uid="{00000000-0006-0000-0400-000070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46" authorId="0" shapeId="0" xr:uid="{00000000-0006-0000-0400-000071000000}">
      <text>
        <r>
          <rPr>
            <b/>
            <sz val="9"/>
            <color rgb="FF000000"/>
            <rFont val="Tahoma"/>
            <family val="2"/>
          </rPr>
          <t>YULIED.PENARANDA:</t>
        </r>
        <r>
          <rPr>
            <sz val="9"/>
            <color rgb="FF000000"/>
            <rFont val="Tahoma"/>
            <family val="2"/>
          </rPr>
          <t xml:space="preserve">
</t>
        </r>
        <r>
          <rPr>
            <sz val="9"/>
            <color rgb="FF000000"/>
            <rFont val="Tahoma"/>
            <family val="2"/>
          </rPr>
          <t>Peso porcentual de acuerdo con la distribución de los indicadores de gestión.</t>
        </r>
      </text>
    </comment>
    <comment ref="H446" authorId="0" shapeId="0" xr:uid="{00000000-0006-0000-0400-000072000000}">
      <text>
        <r>
          <rPr>
            <b/>
            <sz val="9"/>
            <color indexed="81"/>
            <rFont val="Tahoma"/>
            <family val="2"/>
          </rPr>
          <t>YULIED.PENARANDA:</t>
        </r>
        <r>
          <rPr>
            <sz val="9"/>
            <color indexed="81"/>
            <rFont val="Tahoma"/>
            <family val="2"/>
          </rPr>
          <t xml:space="preserve">
Descripción concreta del avance, máximo de caracteres 200</t>
        </r>
      </text>
    </comment>
    <comment ref="A460" authorId="0" shapeId="0" xr:uid="{00000000-0006-0000-0400-000073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61" authorId="0" shapeId="0" xr:uid="{00000000-0006-0000-0400-000074000000}">
      <text>
        <r>
          <rPr>
            <b/>
            <sz val="9"/>
            <color indexed="81"/>
            <rFont val="Tahoma"/>
            <family val="2"/>
          </rPr>
          <t>YULIED.PENARANDA:</t>
        </r>
        <r>
          <rPr>
            <sz val="9"/>
            <color indexed="81"/>
            <rFont val="Tahoma"/>
            <family val="2"/>
          </rPr>
          <t xml:space="preserve">
Vigencia a reportar</t>
        </r>
      </text>
    </comment>
    <comment ref="B461" authorId="0" shapeId="0" xr:uid="{00000000-0006-0000-0400-000075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61" authorId="0" shapeId="0" xr:uid="{00000000-0006-0000-0400-000076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61" authorId="0" shapeId="0" xr:uid="{00000000-0006-0000-0400-000077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61" authorId="0" shapeId="0" xr:uid="{00000000-0006-0000-0400-000078000000}">
      <text>
        <r>
          <rPr>
            <b/>
            <sz val="9"/>
            <color indexed="81"/>
            <rFont val="Tahoma"/>
            <family val="2"/>
          </rPr>
          <t>YULIED.PENARANDA:</t>
        </r>
        <r>
          <rPr>
            <sz val="9"/>
            <color indexed="81"/>
            <rFont val="Tahoma"/>
            <family val="2"/>
          </rPr>
          <t xml:space="preserve">
Descripción concreta del avance, máximo de caracteres 200</t>
        </r>
      </text>
    </comment>
    <comment ref="A475" authorId="0" shapeId="0" xr:uid="{00000000-0006-0000-0400-000079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76" authorId="0" shapeId="0" xr:uid="{00000000-0006-0000-0400-00007A000000}">
      <text>
        <r>
          <rPr>
            <b/>
            <sz val="9"/>
            <color indexed="81"/>
            <rFont val="Tahoma"/>
            <family val="2"/>
          </rPr>
          <t>YULIED.PENARANDA:</t>
        </r>
        <r>
          <rPr>
            <sz val="9"/>
            <color indexed="81"/>
            <rFont val="Tahoma"/>
            <family val="2"/>
          </rPr>
          <t xml:space="preserve">
Vigencia a reportar</t>
        </r>
      </text>
    </comment>
    <comment ref="B476" authorId="0" shapeId="0" xr:uid="{00000000-0006-0000-0400-00007B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76" authorId="0" shapeId="0" xr:uid="{00000000-0006-0000-0400-00007C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76" authorId="0" shapeId="0" xr:uid="{00000000-0006-0000-0400-00007D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76" authorId="0" shapeId="0" xr:uid="{00000000-0006-0000-0400-00007E000000}">
      <text>
        <r>
          <rPr>
            <b/>
            <sz val="9"/>
            <color indexed="81"/>
            <rFont val="Tahoma"/>
            <family val="2"/>
          </rPr>
          <t>YULIED.PENARANDA:</t>
        </r>
        <r>
          <rPr>
            <sz val="9"/>
            <color indexed="81"/>
            <rFont val="Tahoma"/>
            <family val="2"/>
          </rPr>
          <t xml:space="preserve">
Descripción concreta del avance, máximo de caracteres 200</t>
        </r>
      </text>
    </comment>
    <comment ref="A490" authorId="0" shapeId="0" xr:uid="{00000000-0006-0000-0400-00007F000000}">
      <text>
        <r>
          <rPr>
            <b/>
            <sz val="9"/>
            <color indexed="81"/>
            <rFont val="Tahoma"/>
            <family val="2"/>
          </rPr>
          <t>YULIED.PENARANDA:</t>
        </r>
        <r>
          <rPr>
            <sz val="9"/>
            <color indexed="81"/>
            <rFont val="Tahoma"/>
            <family val="2"/>
          </rPr>
          <t xml:space="preserve">
Avance indicadores de gestión.
NOTA: Desagregar cuadro cuantas veces tenga indicadores asociados</t>
        </r>
      </text>
    </comment>
    <comment ref="A491" authorId="0" shapeId="0" xr:uid="{00000000-0006-0000-0400-000080000000}">
      <text>
        <r>
          <rPr>
            <b/>
            <sz val="9"/>
            <color indexed="81"/>
            <rFont val="Tahoma"/>
            <family val="2"/>
          </rPr>
          <t>YULIED.PENARANDA:</t>
        </r>
        <r>
          <rPr>
            <sz val="9"/>
            <color indexed="81"/>
            <rFont val="Tahoma"/>
            <family val="2"/>
          </rPr>
          <t xml:space="preserve">
Vigencia a reportar</t>
        </r>
      </text>
    </comment>
    <comment ref="B491" authorId="0" shapeId="0" xr:uid="{00000000-0006-0000-0400-000081000000}">
      <text>
        <r>
          <rPr>
            <b/>
            <sz val="9"/>
            <color indexed="81"/>
            <rFont val="Tahoma"/>
            <family val="2"/>
          </rPr>
          <t>YULIED.PENARANDA:</t>
        </r>
        <r>
          <rPr>
            <sz val="9"/>
            <color indexed="81"/>
            <rFont val="Tahoma"/>
            <family val="2"/>
          </rPr>
          <t xml:space="preserve">
Nombre completo del indicador. Expresión verbal, precisa y concreta del patrón de evaluación. </t>
        </r>
      </text>
    </comment>
    <comment ref="C491" authorId="0" shapeId="0" xr:uid="{00000000-0006-0000-0400-000082000000}">
      <text>
        <r>
          <rPr>
            <b/>
            <sz val="9"/>
            <color indexed="81"/>
            <rFont val="Tahoma"/>
            <family val="2"/>
          </rPr>
          <t>YULIED.PENARANDA:</t>
        </r>
        <r>
          <rPr>
            <sz val="9"/>
            <color indexed="81"/>
            <rFont val="Tahoma"/>
            <family val="2"/>
          </rPr>
          <t xml:space="preserve">
Unidad del indicador, define las características de la magnitud a realizar seguimiento. Eje: Hectáreas, estrategias, modelos, número etc. </t>
        </r>
      </text>
    </comment>
    <comment ref="D491" authorId="0" shapeId="0" xr:uid="{00000000-0006-0000-0400-000083000000}">
      <text>
        <r>
          <rPr>
            <b/>
            <sz val="9"/>
            <color indexed="81"/>
            <rFont val="Tahoma"/>
            <family val="2"/>
          </rPr>
          <t>YULIED.PENARANDA:</t>
        </r>
        <r>
          <rPr>
            <sz val="9"/>
            <color indexed="81"/>
            <rFont val="Tahoma"/>
            <family val="2"/>
          </rPr>
          <t xml:space="preserve">
Peso porcentual de acuerdo con la distribución de los indicadores de gestión.</t>
        </r>
      </text>
    </comment>
    <comment ref="H491" authorId="0" shapeId="0" xr:uid="{00000000-0006-0000-0400-000084000000}">
      <text>
        <r>
          <rPr>
            <b/>
            <sz val="9"/>
            <color indexed="81"/>
            <rFont val="Tahoma"/>
            <family val="2"/>
          </rPr>
          <t>YULIED.PENARANDA:</t>
        </r>
        <r>
          <rPr>
            <sz val="9"/>
            <color indexed="81"/>
            <rFont val="Tahoma"/>
            <family val="2"/>
          </rPr>
          <t xml:space="preserve">
Descripción concreta del avance, máximo de caracteres 200</t>
        </r>
      </text>
    </comment>
  </commentList>
</comments>
</file>

<file path=xl/sharedStrings.xml><?xml version="1.0" encoding="utf-8"?>
<sst xmlns="http://schemas.openxmlformats.org/spreadsheetml/2006/main" count="2192" uniqueCount="431">
  <si>
    <t>DIRECCIONAMIENTO ESTRATÉGICO</t>
  </si>
  <si>
    <t>Formato: Programación, Actualización y Seguimiento del Plan de Acción - Componente de Inversión</t>
  </si>
  <si>
    <t>Código: PE01-PR02-F2</t>
  </si>
  <si>
    <t>Versión : 14</t>
  </si>
  <si>
    <t>DEPENDENCIA:</t>
  </si>
  <si>
    <t xml:space="preserve">DIRECCIÓN DE GESTIÓN CORPORATIVA </t>
  </si>
  <si>
    <t>CÓDIGO Y NOMBRE PROYECTO:</t>
  </si>
  <si>
    <t>7816- Construcción de Espacios de calidad para el Sector Ambiental Bogotá</t>
  </si>
  <si>
    <t>1,  INFORMACIÓN META DE PROYECTO</t>
  </si>
  <si>
    <t>2, PROGRAMACIÓN Y EJECUCIÓN</t>
  </si>
  <si>
    <t>3, % CUMPLIMIENTO 
(En el periodo)</t>
  </si>
  <si>
    <t>4, % CUMPLIMIENTO ACUMULADO (al periodo)</t>
  </si>
  <si>
    <t>5, % CUMPLIMIENTO ACUMULADO (Vigencia) SEGPLAN</t>
  </si>
  <si>
    <t>6, % CUMPLIMIENTO ACUMULADO (al periodo)DEL CUATRIENIO</t>
  </si>
  <si>
    <t>7 ,% DE AVANCE CUATRIENIO</t>
  </si>
  <si>
    <t>8, DESCRIPCIÓN DE LOS AVANCES Y LOGROS ALCANZADOS</t>
  </si>
  <si>
    <t xml:space="preserve">9, RETRASOS 
</t>
  </si>
  <si>
    <t xml:space="preserve">10, SOLUCIONES PLANTEADAS </t>
  </si>
  <si>
    <t>11,  BENEFICIOS O RESULTADOS A LA POBLACIÓN</t>
  </si>
  <si>
    <t>12, FUENTE DE EVIDENCIAS</t>
  </si>
  <si>
    <t xml:space="preserve"> AÑO 2020</t>
  </si>
  <si>
    <t xml:space="preserve"> AÑO 2021</t>
  </si>
  <si>
    <t>AÑO 2022</t>
  </si>
  <si>
    <t>AÑO 2023</t>
  </si>
  <si>
    <t>AÑO 2024</t>
  </si>
  <si>
    <t>1,1 LÍNEA DE ACCIÓN</t>
  </si>
  <si>
    <t>1,2 COD.</t>
  </si>
  <si>
    <t>1,3 META</t>
  </si>
  <si>
    <t>1,4 TIPOLOGÍA</t>
  </si>
  <si>
    <t>1,5 COD. META PDD A QUE SE ASOCIA META PROY</t>
  </si>
  <si>
    <t>1,6, VARIABLE REQUERIDA</t>
  </si>
  <si>
    <t>1,7, VALOR   CUATRIENIO</t>
  </si>
  <si>
    <r>
      <t xml:space="preserve">REPROGRAMACIÓN </t>
    </r>
    <r>
      <rPr>
        <b/>
        <sz val="12"/>
        <rFont val="Arial"/>
        <family val="2"/>
      </rPr>
      <t>VIGENCIA 
(VALOR INICIAL)</t>
    </r>
  </si>
  <si>
    <r>
      <t>PROGRAMADO</t>
    </r>
    <r>
      <rPr>
        <b/>
        <sz val="12"/>
        <rFont val="Arial"/>
        <family val="2"/>
      </rPr>
      <t xml:space="preserve"> JUN.</t>
    </r>
  </si>
  <si>
    <r>
      <t xml:space="preserve">EJECUTADO </t>
    </r>
    <r>
      <rPr>
        <b/>
        <sz val="12"/>
        <rFont val="Arial"/>
        <family val="2"/>
      </rPr>
      <t>JUN.</t>
    </r>
  </si>
  <si>
    <r>
      <t>PROGRAMADO</t>
    </r>
    <r>
      <rPr>
        <b/>
        <sz val="12"/>
        <rFont val="Arial"/>
        <family val="2"/>
      </rPr>
      <t xml:space="preserve"> JUL.</t>
    </r>
  </si>
  <si>
    <r>
      <t xml:space="preserve">EJECUTADO  </t>
    </r>
    <r>
      <rPr>
        <b/>
        <sz val="12"/>
        <rFont val="Arial"/>
        <family val="2"/>
      </rPr>
      <t>JUL.</t>
    </r>
  </si>
  <si>
    <r>
      <t xml:space="preserve">PROGRAMADO </t>
    </r>
    <r>
      <rPr>
        <b/>
        <sz val="12"/>
        <rFont val="Arial"/>
        <family val="2"/>
      </rPr>
      <t>AGO.</t>
    </r>
  </si>
  <si>
    <r>
      <t xml:space="preserve">EJECUTADO  </t>
    </r>
    <r>
      <rPr>
        <b/>
        <sz val="12"/>
        <rFont val="Arial"/>
        <family val="2"/>
      </rPr>
      <t>AGO.</t>
    </r>
  </si>
  <si>
    <r>
      <t xml:space="preserve">PROGRAMADO </t>
    </r>
    <r>
      <rPr>
        <b/>
        <sz val="12"/>
        <rFont val="Arial"/>
        <family val="2"/>
      </rPr>
      <t>SEP.</t>
    </r>
  </si>
  <si>
    <r>
      <t xml:space="preserve">EJECUTADO  </t>
    </r>
    <r>
      <rPr>
        <b/>
        <sz val="12"/>
        <rFont val="Arial"/>
        <family val="2"/>
      </rPr>
      <t>SEP</t>
    </r>
    <r>
      <rPr>
        <sz val="12"/>
        <rFont val="Arial"/>
        <family val="2"/>
      </rPr>
      <t>.</t>
    </r>
  </si>
  <si>
    <r>
      <t>PROGRAMADO</t>
    </r>
    <r>
      <rPr>
        <b/>
        <sz val="12"/>
        <rFont val="Arial"/>
        <family val="2"/>
      </rPr>
      <t xml:space="preserve"> OCT.</t>
    </r>
  </si>
  <si>
    <r>
      <t xml:space="preserve">EJECUTADO  </t>
    </r>
    <r>
      <rPr>
        <b/>
        <sz val="12"/>
        <rFont val="Arial"/>
        <family val="2"/>
      </rPr>
      <t>OCT</t>
    </r>
    <r>
      <rPr>
        <sz val="12"/>
        <rFont val="Arial"/>
        <family val="2"/>
      </rPr>
      <t>.</t>
    </r>
  </si>
  <si>
    <r>
      <t xml:space="preserve">PROGRAMADO </t>
    </r>
    <r>
      <rPr>
        <b/>
        <sz val="12"/>
        <rFont val="Arial"/>
        <family val="2"/>
      </rPr>
      <t>NOV.</t>
    </r>
  </si>
  <si>
    <r>
      <t xml:space="preserve">EJECUTADO </t>
    </r>
    <r>
      <rPr>
        <b/>
        <sz val="12"/>
        <rFont val="Arial"/>
        <family val="2"/>
      </rPr>
      <t>NOV.</t>
    </r>
  </si>
  <si>
    <r>
      <t xml:space="preserve">PROGRAMADO  </t>
    </r>
    <r>
      <rPr>
        <b/>
        <sz val="12"/>
        <rFont val="Arial"/>
        <family val="2"/>
      </rPr>
      <t>DIC.</t>
    </r>
  </si>
  <si>
    <r>
      <t xml:space="preserve">EJECUTADO </t>
    </r>
    <r>
      <rPr>
        <b/>
        <sz val="12"/>
        <rFont val="Arial"/>
        <family val="2"/>
      </rPr>
      <t>DIC.</t>
    </r>
  </si>
  <si>
    <t>PROGRAMADO VALOR ABSOLUTO VIGENCIA</t>
  </si>
  <si>
    <t>PROGRAMADO ACUMULADO AL PERIODO
AÑO 2020</t>
  </si>
  <si>
    <t>EJECUTADO ACUMULADO AL PERIODO
 AÑO 2020</t>
  </si>
  <si>
    <t>PROGRAMADO ACUMULADO SEGPLAN
AÑO 2020</t>
  </si>
  <si>
    <t>EJECUTADO ACUMULADO  SEGPLAN
 AÑO 2020</t>
  </si>
  <si>
    <r>
      <t xml:space="preserve">PROGRAMADO </t>
    </r>
    <r>
      <rPr>
        <b/>
        <sz val="12"/>
        <rFont val="Arial"/>
        <family val="2"/>
      </rPr>
      <t>ENE.</t>
    </r>
  </si>
  <si>
    <r>
      <t xml:space="preserve">EJECUTADO </t>
    </r>
    <r>
      <rPr>
        <b/>
        <sz val="12"/>
        <rFont val="Arial"/>
        <family val="2"/>
      </rPr>
      <t>ENE.</t>
    </r>
  </si>
  <si>
    <r>
      <t>PROGRAMADO</t>
    </r>
    <r>
      <rPr>
        <b/>
        <sz val="12"/>
        <rFont val="Arial"/>
        <family val="2"/>
      </rPr>
      <t xml:space="preserve"> FEB.</t>
    </r>
  </si>
  <si>
    <r>
      <t xml:space="preserve">EJECUTADO </t>
    </r>
    <r>
      <rPr>
        <b/>
        <sz val="12"/>
        <rFont val="Arial"/>
        <family val="2"/>
      </rPr>
      <t>FEB.</t>
    </r>
  </si>
  <si>
    <r>
      <t xml:space="preserve">PROGRAMADO </t>
    </r>
    <r>
      <rPr>
        <b/>
        <sz val="12"/>
        <rFont val="Arial"/>
        <family val="2"/>
      </rPr>
      <t>MAR.</t>
    </r>
  </si>
  <si>
    <r>
      <t xml:space="preserve">EJECUTADO </t>
    </r>
    <r>
      <rPr>
        <b/>
        <sz val="12"/>
        <rFont val="Arial"/>
        <family val="2"/>
      </rPr>
      <t>MAR.</t>
    </r>
  </si>
  <si>
    <r>
      <t xml:space="preserve">PROGRAMADO </t>
    </r>
    <r>
      <rPr>
        <b/>
        <sz val="12"/>
        <rFont val="Arial"/>
        <family val="2"/>
      </rPr>
      <t>ABR.</t>
    </r>
  </si>
  <si>
    <r>
      <t xml:space="preserve">EJECUTADO </t>
    </r>
    <r>
      <rPr>
        <b/>
        <sz val="12"/>
        <rFont val="Arial"/>
        <family val="2"/>
      </rPr>
      <t>ABR.</t>
    </r>
  </si>
  <si>
    <r>
      <t xml:space="preserve">PROGRAMADO </t>
    </r>
    <r>
      <rPr>
        <b/>
        <sz val="12"/>
        <rFont val="Arial"/>
        <family val="2"/>
      </rPr>
      <t>MAY.</t>
    </r>
  </si>
  <si>
    <r>
      <t xml:space="preserve">EJECUTADO  </t>
    </r>
    <r>
      <rPr>
        <b/>
        <sz val="12"/>
        <rFont val="Arial"/>
        <family val="2"/>
      </rPr>
      <t>MAY.</t>
    </r>
  </si>
  <si>
    <t>PROGRAMADO ACUMULADO AL PERIODO
AÑO 2021</t>
  </si>
  <si>
    <t>EJECUTADO ACUMULADO AL PERIODO
 AÑO 2021</t>
  </si>
  <si>
    <t>PROGRAMADO ACUMULADO SEGPLAN
AÑO 2021</t>
  </si>
  <si>
    <t>EJECUTADO ACUMULADO  SEGPLAN
 AÑO 2021</t>
  </si>
  <si>
    <r>
      <t xml:space="preserve">PROGRAMADO </t>
    </r>
    <r>
      <rPr>
        <b/>
        <sz val="14"/>
        <rFont val="Arial"/>
        <family val="2"/>
      </rPr>
      <t>ENE.</t>
    </r>
  </si>
  <si>
    <r>
      <t xml:space="preserve">EJECUTADO </t>
    </r>
    <r>
      <rPr>
        <b/>
        <sz val="14"/>
        <rFont val="Arial"/>
        <family val="2"/>
      </rPr>
      <t>ENE.</t>
    </r>
  </si>
  <si>
    <r>
      <t>PROGRAMADO</t>
    </r>
    <r>
      <rPr>
        <b/>
        <sz val="14"/>
        <rFont val="Arial"/>
        <family val="2"/>
      </rPr>
      <t xml:space="preserve"> FEB.</t>
    </r>
  </si>
  <si>
    <r>
      <t xml:space="preserve">EJECUTADO </t>
    </r>
    <r>
      <rPr>
        <b/>
        <sz val="14"/>
        <rFont val="Arial"/>
        <family val="2"/>
      </rPr>
      <t>FEB.</t>
    </r>
  </si>
  <si>
    <r>
      <t xml:space="preserve">PROGRAMADO </t>
    </r>
    <r>
      <rPr>
        <b/>
        <sz val="14"/>
        <rFont val="Arial"/>
        <family val="2"/>
      </rPr>
      <t>MAR.</t>
    </r>
  </si>
  <si>
    <r>
      <t xml:space="preserve">EJECUTADO </t>
    </r>
    <r>
      <rPr>
        <b/>
        <sz val="14"/>
        <rFont val="Arial"/>
        <family val="2"/>
      </rPr>
      <t>MAR.</t>
    </r>
  </si>
  <si>
    <r>
      <t>PROGRAMADO</t>
    </r>
    <r>
      <rPr>
        <b/>
        <sz val="14"/>
        <rFont val="Arial"/>
        <family val="2"/>
      </rPr>
      <t xml:space="preserve"> ABR.</t>
    </r>
  </si>
  <si>
    <r>
      <t xml:space="preserve">EJECUTADO </t>
    </r>
    <r>
      <rPr>
        <b/>
        <sz val="14"/>
        <rFont val="Arial"/>
        <family val="2"/>
      </rPr>
      <t>ABR.</t>
    </r>
  </si>
  <si>
    <r>
      <t xml:space="preserve">PROGRAMADO </t>
    </r>
    <r>
      <rPr>
        <b/>
        <sz val="14"/>
        <rFont val="Arial"/>
        <family val="2"/>
      </rPr>
      <t>MAY.</t>
    </r>
  </si>
  <si>
    <r>
      <t xml:space="preserve">EJECUTADO  </t>
    </r>
    <r>
      <rPr>
        <b/>
        <sz val="14"/>
        <rFont val="Arial"/>
        <family val="2"/>
      </rPr>
      <t>MAY.</t>
    </r>
  </si>
  <si>
    <r>
      <t>PROGRAMADO</t>
    </r>
    <r>
      <rPr>
        <b/>
        <sz val="14"/>
        <rFont val="Arial"/>
        <family val="2"/>
      </rPr>
      <t xml:space="preserve"> JUN.</t>
    </r>
  </si>
  <si>
    <r>
      <t xml:space="preserve">EJECUTADO </t>
    </r>
    <r>
      <rPr>
        <b/>
        <sz val="14"/>
        <rFont val="Arial"/>
        <family val="2"/>
      </rPr>
      <t>JUN.</t>
    </r>
  </si>
  <si>
    <r>
      <t>PROGRAMADO</t>
    </r>
    <r>
      <rPr>
        <b/>
        <sz val="14"/>
        <rFont val="Arial"/>
        <family val="2"/>
      </rPr>
      <t xml:space="preserve"> JUL.</t>
    </r>
  </si>
  <si>
    <r>
      <t xml:space="preserve">EJECUTADO  </t>
    </r>
    <r>
      <rPr>
        <b/>
        <sz val="14"/>
        <rFont val="Arial"/>
        <family val="2"/>
      </rPr>
      <t>JUL.</t>
    </r>
  </si>
  <si>
    <r>
      <t xml:space="preserve">PROGRAMADO </t>
    </r>
    <r>
      <rPr>
        <b/>
        <sz val="14"/>
        <rFont val="Arial"/>
        <family val="2"/>
      </rPr>
      <t>AGO.</t>
    </r>
  </si>
  <si>
    <r>
      <t xml:space="preserve">EJECUTADO  </t>
    </r>
    <r>
      <rPr>
        <b/>
        <sz val="14"/>
        <rFont val="Arial"/>
        <family val="2"/>
      </rPr>
      <t>AGO.</t>
    </r>
  </si>
  <si>
    <r>
      <t xml:space="preserve">PROGRAMADO </t>
    </r>
    <r>
      <rPr>
        <b/>
        <sz val="14"/>
        <rFont val="Arial"/>
        <family val="2"/>
      </rPr>
      <t>SEP.</t>
    </r>
  </si>
  <si>
    <r>
      <t xml:space="preserve">EJECUTADO  </t>
    </r>
    <r>
      <rPr>
        <b/>
        <sz val="14"/>
        <rFont val="Arial"/>
        <family val="2"/>
      </rPr>
      <t>SEP</t>
    </r>
    <r>
      <rPr>
        <sz val="14"/>
        <rFont val="Arial"/>
        <family val="2"/>
      </rPr>
      <t>.</t>
    </r>
  </si>
  <si>
    <r>
      <t>PROGRAMADO</t>
    </r>
    <r>
      <rPr>
        <b/>
        <sz val="14"/>
        <rFont val="Arial"/>
        <family val="2"/>
      </rPr>
      <t xml:space="preserve"> OCT.</t>
    </r>
  </si>
  <si>
    <r>
      <t xml:space="preserve">EJECUTADO  </t>
    </r>
    <r>
      <rPr>
        <b/>
        <sz val="14"/>
        <rFont val="Arial"/>
        <family val="2"/>
      </rPr>
      <t>OCT</t>
    </r>
    <r>
      <rPr>
        <sz val="14"/>
        <rFont val="Arial"/>
        <family val="2"/>
      </rPr>
      <t>.</t>
    </r>
  </si>
  <si>
    <r>
      <t xml:space="preserve">PROGRAMADO </t>
    </r>
    <r>
      <rPr>
        <b/>
        <sz val="14"/>
        <rFont val="Arial"/>
        <family val="2"/>
      </rPr>
      <t>NOV.</t>
    </r>
  </si>
  <si>
    <r>
      <t xml:space="preserve">EJECUTADO </t>
    </r>
    <r>
      <rPr>
        <b/>
        <sz val="14"/>
        <rFont val="Arial"/>
        <family val="2"/>
      </rPr>
      <t>NOV.</t>
    </r>
  </si>
  <si>
    <r>
      <t xml:space="preserve">PROGRAMADO  </t>
    </r>
    <r>
      <rPr>
        <b/>
        <sz val="14"/>
        <rFont val="Arial"/>
        <family val="2"/>
      </rPr>
      <t>DIC.</t>
    </r>
  </si>
  <si>
    <r>
      <t xml:space="preserve">EJECUTADO </t>
    </r>
    <r>
      <rPr>
        <b/>
        <sz val="14"/>
        <rFont val="Arial"/>
        <family val="2"/>
      </rPr>
      <t>DIC.</t>
    </r>
  </si>
  <si>
    <t>PROGRAMADO ACUMULADO AL PERIODO
AÑO 2022</t>
  </si>
  <si>
    <t>EJECUTADO ACUMULADO AL PERIODO
 AÑO 2022</t>
  </si>
  <si>
    <t>PROGRAMADO ACUMULADO SEGPLAN
AÑO 2022</t>
  </si>
  <si>
    <t>EJECUTADO ACUMULADO  SEGPLAN
 AÑO 2022</t>
  </si>
  <si>
    <r>
      <t xml:space="preserve">PROGRAMADO </t>
    </r>
    <r>
      <rPr>
        <b/>
        <sz val="14"/>
        <rFont val="Arial"/>
        <family val="2"/>
      </rPr>
      <t>ABR.</t>
    </r>
  </si>
  <si>
    <t>PROGRAMADO ACUMULADO AL PERIODO
AÑO 2023</t>
  </si>
  <si>
    <t>EJECUTADO ACUMULADO AL PERIODO
 AÑO 2023</t>
  </si>
  <si>
    <t>PROGRAMADO ACUMULADO SEGPLAN
AÑO 2023</t>
  </si>
  <si>
    <t>EJECUTADO ACUMULADO  SEGPLAN
 AÑO 2023</t>
  </si>
  <si>
    <t>PROGRAMADO ACUMULADO AL PERIODO
AÑO 2024</t>
  </si>
  <si>
    <t>EJECUTADO ACUMULADO AL PERIODO
 AÑO 2024</t>
  </si>
  <si>
    <t>PROGRAMADO ACUMULADO SEGPLAN
AÑO 2024</t>
  </si>
  <si>
    <t>EJECUTADO ACUMULADO  SEGPLAN
 AÑO 2024</t>
  </si>
  <si>
    <t>Infraestructura física</t>
  </si>
  <si>
    <t>Construir el 32% del Centro de Protección y Bienestar Animal - Casa ecológica de los animales</t>
  </si>
  <si>
    <t>suma</t>
  </si>
  <si>
    <t>MAGNITUD  FÍSICA</t>
  </si>
  <si>
    <t>0,002%</t>
  </si>
  <si>
    <t>0,015%</t>
  </si>
  <si>
    <t>El avance acumulado del plan de desarrollo es del 84% (26,93%) y corresponde al avance físico ponderado de la obra; Casa Ecológica de los Animales - CEA. A la fecha presenta una ejecución física del 6,81% de la obra. A continuación, se presenta la gestión realizada en el marco de la ejecución del contrato interadministrativo No. SDA-20221996, con las siguientes actividades: 
- Findeter adelantó la convocatoria pública No. PAF-ATSDA-O-021-2023, cuyo cierre se estableció para el 21 de abril. En esta ocasión, se contó con la participación de 4 proponentes. El 27 de abril, se publicó informe de evaluación de requisitos habilitantes.
-El 12 de mayo, se llevó a cabo Comité Fiduciario Extraordinario para adjudicar los procesos, en los siguientes términos: Adjudicación de la obra al CONSORCIO JFIGC FUNZA, por un valor de $16.197.359.020; Adjudicación de la interventoría CONSORCIO GC 012 $542.306.560.
-El 24 de mayo se adelantó visita al CAV, con participación de los adjudicatarios, IDIPYBA, Findeter y la SDA, con el propósito de realizar presentación formal.
-El 14 de junio se suscribieron los contratos No.111259-001-2023 (obra) y No.111259-002-2023 (interventoria) y el 20 de junio su respectiva acta de inicio.
-El 20 de julio se dio por terminada la etapa de diagnóstico y se socializo el 21 de julio con participación de la interventoría, el contratista de obra, Findeter, IDPYBA y la SDA. 
-El 28 de julio se realizó reunión de socialización del presupuesto de actividades preliminares.
-El 1 de agosto, se dio inicio a las actividades preliminares, cuyo desarrollo se extendió hasta el 31/08/2023.
-El 4, 17, 24, 29 de agosto de 2023, se llevó a cabo reunión de socialización del presupuesto general definitivo de la obra, incluyendo obras de urbanismo con los ajustes solicitados por la entidad.
-Los avances se encuentran materializados en los módulos de acceso, aislamientos de perros y gatos, etología, alojamientos de perros y gatos y actividades generales en obra.</t>
  </si>
  <si>
    <t>Producto de la etapa de diagnóstico, se identificó la necesidad de realizar ensayos y pruebas a las estructuras existentes y a las redes eléctricas, hidráulicas y sanitarias, con el fin de determinar su funcionalidad y poder proceder con la intervención de los módulos, lo que generó retraso en todo el cronograma.</t>
  </si>
  <si>
    <t>Seguimiento a los compromisos adquiridos y al cronograma mediante comites de obra o reuniones o visitas de inspeccion.</t>
  </si>
  <si>
    <t xml:space="preserve">La construcción de la Casa Ecológica de los Animales, es un proyecto que busca reivindicar el espacio ideal para los animales domésticos que sufren alguna condición de maltrato en el Distrito Capital, en el cual se les brinde los escenarios apropiados para que los animales puedan realizar su proceso de recuperación en óptimas circunstancias, garantizándoles calidad de vida. </t>
  </si>
  <si>
    <t>Drive: https://drive.google.com/drive/folders/11QXDuCJrB3c846ikSuTK5AynVxt_hNO5?usp=share_link
1. Acta de cierre convocatoria pública No. PAF-ATSDA-O-017-2023 (Desierta)
2. Términos de Referencia PAF-ATSDA-O-021-2023.
3. Adenda 3. Modificación "SUBCAPÍTULO III
CRONOGRAMA".
4. Acta de cierre Convocatoria Pública No. PAF-ATSDA-O-021-2023.
5. Informe preliminar verificación requisitos habilitantes.
6. Actas de comite de obra</t>
  </si>
  <si>
    <t>PRESUPUESTO VIGENCIA</t>
  </si>
  <si>
    <t>GIRO VIGENCIA</t>
  </si>
  <si>
    <t>MAGNITUD FÍSICA RESERVAS</t>
  </si>
  <si>
    <t>RESERVA PRESUPUESTAL</t>
  </si>
  <si>
    <t>TOTAL MAGNITUD FÍSICA</t>
  </si>
  <si>
    <t>TOTAL PRESUPUESTO DE LA META</t>
  </si>
  <si>
    <t>Construir y dotar el 6% del Centro de Recepción y Rehabilitación de Flora y Fauna Silvestre.</t>
  </si>
  <si>
    <t>El avance acumulado del plan de desarrollo es del 6% que corresponde al 100% del total de ejeuccion fisica de la obra Centro de Atencion y Valoracion de Flora y Fauna Silvestre-CAVFFS.
Para el periodo objeto de seguimiento no se programó avance físico.</t>
  </si>
  <si>
    <t>N/A</t>
  </si>
  <si>
    <t xml:space="preserve">Con la entrega y puesta en funcionamiento de los equipos especializados ubicados en el Centro de Atención y Valoración de Fauna y Flora Silvestre, se garantizan espacios de calidad para brindar un adecuado manejo a la fauna silvestre recuperada por la Secretaría Distrital de Ambiente mediante procesos de incautación, rescate y recepción externa, propendiendo así por su adecuado proceso de rehabilitación y posterior liberación en sus hábitats naturales. </t>
  </si>
  <si>
    <t>Drive: https://drive.google.com/drive/folders/11QXDuCJrB3c846ikSuTK5AynVxt_hNO5?usp=share_link</t>
  </si>
  <si>
    <t>Construir (1) una obra nueva de infraestructura</t>
  </si>
  <si>
    <t>El avance acumulado del plan de desarrollo es del 44% que corresponde a los avances del proyecto "II Fase del CAVFFS". De los cuales el (0,08) corresponde al reporte de la ejecución de la reserva en la vigencia 2023 con la siguiente gestión: 
RESERVAS:
En el marco del contrato No. 20211595, de enero a septiembre, se ejecutaron las siguientes actividades: 
- Se seleccionaron los contratistas de obra e interventoría y se suscribieron los contratos derivados.
- Se llevó a cabo mesa de trabajo interinstitucional (SDA, FINDETER, DADEP y Constructora Urbansa) para fijar la entrega formal del predio.
- El contratista presenta propuesta de diseños arquitectónicos de la bodega de maderables y sede administrativa de la II fase del CAVFFS.
- Aprobación de pago por asistencia técnica, en cumplimiento de los hitos 1 y 2 establecidos en el contrato interadministrativo.
-El contratista logró ingresar al predio desde el pasado 08/06/2023, adelantando los estudios de suelos y eléctricos.
-La Curaduría urbana 4 emitió concepto no favorable para el uso del suelo, en tal sentido, el 04/07/2023, el contratista requirió a la Dirección de Planes Maestros y Complementarios-SDP, aclaración del concepto favorable que emitió el 18/07/2022 y sobre el cual se adelantaron los procesos de contratación de la obra y la interventoría. 
-La SDA se emitió oficio de la SDP No.1-2023-68982 del 31/08/2023, mediante el cual se solicita concepto jurídico para el uso del suelo.  
-Teniendo en cuenta el concepto no favorable de la Curaduría, el contrato se suspende hasta tanto puedan seguir con las actividades.
-El 28 de septiembre, mediante radicado No. 2023ER226678, la SDP allegó concepto favorable para el uso del suelo, el cual fue trasladado a Findeter, con el fin de adelantar las gestiones tendientes al reinicio de los contratos de obra e interventoría.
VIGENCIA:
De enero a septiembre de 2023 se dio seguimiento a las obligaciones pactadas en el contrato No. 20211595.</t>
  </si>
  <si>
    <t xml:space="preserve"> Inconvenientes con el acceso al predio donde se realizará la obra, hasta el mes de junio el contratista pudo ingresar al predio y por tanto no pudo avanzar conforme con el cronograma establecido. Los inconvenientes obedecieron a que el predio en el que se implantará el proyecto no fue entregado materialmente por el urbanizador - Urbansa a el DADEP.
La Curaduría urbana 4 emitió concepto no favorable para el uso del suelo, aun teniendo aprobación por la SDP, y sobre el cual se adelantaron los procesos de contratación.</t>
  </si>
  <si>
    <t xml:space="preserve"> -Hacer seguimiento a la reanudación de la obra y contrato de interventoría al igual que a la  ejecucion y cumplimiento del cronograma de diseño y obra
</t>
  </si>
  <si>
    <t>Con la ejecución de las actividades se da inicio al proceso de construcción de un espacio para la guarda y custodia de las maderas aprehendidas o decomisadas por la Secretaria Distrital de Ambiente, acción adelantada para proteger y conservar el recurso flora, buscando su comercialización legal, disminuyendo así la presión sobre el recurso, permitiendo a la comunidad el goce y disfrute de los ecosistemas en las condiciones adecuadas.</t>
  </si>
  <si>
    <t>Drive: https://drive.google.com/drive/folders/11QXDuCJrB3c846ikSuTK5AynVxt_hNO5?usp=share_link
_ Acta de adjudicación del contrato de consultoría y obra.
_ Acta de adjudicación del contrato de interventoría.
_ Acta de reunión del 15 de febrero de 2023.
_ Acta de aprobación de esquema básico de implantación, presentado por el contratista consultor.</t>
  </si>
  <si>
    <t>Mantenimiento de infraestructura</t>
  </si>
  <si>
    <t>Realizar el 100% del mantenimiento de la Infraestructura Ambiental priorizada.</t>
  </si>
  <si>
    <t>El avance acumulado del plan de desarrollo es del 67,30% y corresponde al avance de los mantenimientos de la infraestructura a cargo de la SDA.
La Dirección de Gestión Corporativa se encuentra estructurando los documentos precontractuales conforme a las necesidades identificadas en la infraestructura de la Entidad. Con el fin de disminuir el costo administrativo y optimizar los recursos públicos, se decidió unir el proceso de obra de mantenimiento y de adecuaciones.</t>
  </si>
  <si>
    <t xml:space="preserve"> -Retraso en la estructuración del proceso de contratación de mantenimiento y adecuaciones, debido a la complejidad en la consolidacion de los requirimientos tecnicos conforme al estado actual de las sedes de la SDA.</t>
  </si>
  <si>
    <t>Una vez se suscriba el contrato, se ajustarán los cronogramas para cumplir con el total de las actividades programadas.</t>
  </si>
  <si>
    <t xml:space="preserve">Prevención y corrección a deterioros en la infraestructura de la Secretaría Distrital de Ambiente, brindando así espacios seguros y de calidad para los servidores y usuarios de la SDA. </t>
  </si>
  <si>
    <t>Realizar el 100% de las adecuaciones y reparaciones locativas de la Infraestructura Ambiental priorizada</t>
  </si>
  <si>
    <t>El avance acumulado del plan de desarrollo es 13,35%  y corresponde al avance en las adecuaciones de la infraestructura priorizada a cargo de la SDA.
La Dirección de Gestión Corporativa se encuentra estructurando los documentos precontractuales conforme a las necesidades identificadas en la infraestructura de la Entidad. Con el fin de dismuir el costo administrativo y optimizar los recursos publicos, se decidio unir el proceso de obra de mantenimiento y de adecuaciones.</t>
  </si>
  <si>
    <t>Se presenta retraso en la estructuación del proceso de contratación, teniendo en cuenta que la Entidad tuvo que realizar una valoracion de costo beneficio, en pro de determinar las opciones mas favorables en terminos de eficiencia para ejecutar la obra. Por lo que determinó, realizar los diseños in house, ahorrando recursos y tiempos en la ejecucion de la obra.</t>
  </si>
  <si>
    <t>Adaptación y/o eliminación de obstáculos y barreras de acceso frente a la población con discapacidad, enfocadas en la accesibilidad universal y al diseño para todos. Asi como se podrá migrar a una infraestructura ambiental sostenible, para garantizar el uso eficiente del agua y la energía.</t>
  </si>
  <si>
    <t>TOTAL PROYECTO</t>
  </si>
  <si>
    <t>TOTAL PRESUPUESTO VIGENCIA  DEL PROYECTO</t>
  </si>
  <si>
    <t>TOTAL RESERVA PRESUPUESTAL DEL PROYECTO</t>
  </si>
  <si>
    <t>TOTAL PROYECTO VIGENCIA + RESERVAS</t>
  </si>
  <si>
    <t>CONTROL DE CAMBIOS</t>
  </si>
  <si>
    <t>Versión</t>
  </si>
  <si>
    <t xml:space="preserve">Descripción de la Modificación </t>
  </si>
  <si>
    <t>No. Acto Administrativo y fecha</t>
  </si>
  <si>
    <t>Se crea hoja de SPI</t>
  </si>
  <si>
    <t>Radicado 2020IE191541 del 29 de octubre de 2020</t>
  </si>
  <si>
    <t>Se agregan  en el componente de gestión y de inversión nuevas columnas para establecer más patrones de medición</t>
  </si>
  <si>
    <t xml:space="preserve">  </t>
  </si>
  <si>
    <t>Formato: Programación, Actualización y Seguimiento del Plan de Acción - Componente de Actividades</t>
  </si>
  <si>
    <t>Codigo:PE01-PR02-F2</t>
  </si>
  <si>
    <r>
      <t>Versión:</t>
    </r>
    <r>
      <rPr>
        <b/>
        <sz val="18"/>
        <color rgb="FFFF0000"/>
        <rFont val="Arial"/>
        <family val="2"/>
      </rPr>
      <t xml:space="preserve"> </t>
    </r>
    <r>
      <rPr>
        <b/>
        <sz val="18"/>
        <rFont val="Arial"/>
        <family val="2"/>
      </rPr>
      <t>14</t>
    </r>
  </si>
  <si>
    <t>1, LÍNEA DE ACCIÓN</t>
  </si>
  <si>
    <t>2, META DE PROYECTO</t>
  </si>
  <si>
    <t>3, CÓDIGO Y NOMBRE DE LA ACTIVIDAD</t>
  </si>
  <si>
    <t>4, SE EJECUTA CON RECURSOS DE:</t>
  </si>
  <si>
    <t>5, PONDERACIÓN HORIZONTAL AÑO: 2023</t>
  </si>
  <si>
    <t xml:space="preserve">6,PONDERACIÓN VERTICAL </t>
  </si>
  <si>
    <t>7, LOGROS CORTE A SEPTIEMBRE  2023</t>
  </si>
  <si>
    <t>4,1 VIGENCIA</t>
  </si>
  <si>
    <t>4,2 RESERVA</t>
  </si>
  <si>
    <t>VARIABLES</t>
  </si>
  <si>
    <t>Ene</t>
  </si>
  <si>
    <t>Feb</t>
  </si>
  <si>
    <t>Mar</t>
  </si>
  <si>
    <t>Abr</t>
  </si>
  <si>
    <t>May</t>
  </si>
  <si>
    <t>Jun</t>
  </si>
  <si>
    <t>Jul</t>
  </si>
  <si>
    <t>Ago</t>
  </si>
  <si>
    <t>Sep</t>
  </si>
  <si>
    <t>Oct</t>
  </si>
  <si>
    <t>Nov</t>
  </si>
  <si>
    <t>Dic</t>
  </si>
  <si>
    <t>Total</t>
  </si>
  <si>
    <t>6,1 META</t>
  </si>
  <si>
    <t>6,2 ACTIVIDAD</t>
  </si>
  <si>
    <t>INFRAESTRUCTURA</t>
  </si>
  <si>
    <t>1. CONSTRUIR EL 32% DEL CENTRO DE PROTECCIÓN Y BIENESTAR ANIMAL - CASA ECOLÓGICA DE LOS ANIMALES</t>
  </si>
  <si>
    <t>1. REALIZAR SEGUIMIENTO CONTRACTUAL, ADMINISTRATIVO, TÉCNICO Y FINANCIERO AL CONTRATO INTERADMINSITRATIVO PARA DESARROLLAR LA EJECUCIÓN DEL PROYECTO DE LA CASA ECOLOGICA DE LOS ANIMALES</t>
  </si>
  <si>
    <t>X</t>
  </si>
  <si>
    <t>Programado</t>
  </si>
  <si>
    <t xml:space="preserve">En el marco del contrato interadministrativo No. SDA-20221996 en la vigencia 2023, se han ejecutaron las siguientes actividades: 
- En el mes de marzo FINDETER publicó la convocatoria para la selección de los contratistas de obra e interventoría, la cual se declaró desierta. 
- Findeter adelantó la convocatoria pública No. PAF-ATSDA-O-021-2023, con la participación de 4 proponentes. 
-El 12 de mayo, se llevó a cabo Comité Fiduciario Extraordinario para adjudicar los procesos, en los siguientes términos: Obra al CONSORCIO JFIGC FUNZA, por un valor de $16.197.359.020; Interventoría CONSORCIO GC 012 $542.306.560.
-El 24 de mayo se adelantó visita al CAV, con participación de los adjudicatarios, IDIPYBA, Findeter y la SDA, con el propósito de realizar presentación formal.
-El 20 de junio se suscribió acta de inicio de los contratos No.111259-001-2023 (obra) y No.111259-002-2023 (interventoría).
- El 21 de julio se adelantó socialización del diagnóstico, con participación de la interventoría, el contratista de obra, Findeter, IDPYBA y la SDA. 
- El 11 de agosto, se adelantó reunión con profesionales del Consorcio Ecocasa (contratista anterior), Consorcio JFIGC Funza (contratista actual), Consorcio GC 012 (interventoría actual), SDA e IDPYBA, para socializar y entregar información referente a la ejecución del proyecto. 
- Se emitió requerimiento al presupuesto remitido por Findeter, bajo radicado SDA 2023EE194975 del 24/08/2023.
-El 4, 17, 24, 29 de agosto de 2023, se hicieron observaciones del presupuesto general definitivo de la obra, de los compromisos Findeter entrega: memorias de cantidades completas, presupuesto general.
El 5 de septiembre de 2023, se llevó a cabo visita de seguimiento por parte de profesionales de la SDA y el IDPYBA (acta adjunta).
El 7, 11, 18 y 19 de septiembre de 2023, la SDA y el IDPYBA elevaron requerimiento a Findeter, con base en las situaciones observadas en el presupuesto presentado. </t>
  </si>
  <si>
    <t>Ejecutado</t>
  </si>
  <si>
    <t>2. REALIZAR SEGUIMIENTO CONTRACTUAL, ADMINISTRATIVO, TÉCNICO Y FINANCIERO A LA INTERVENTORIA DE LA CONSTRUCCIÓN  DE LA CEA</t>
  </si>
  <si>
    <t xml:space="preserve"> -En la vigencia 2023 se han adelantado las siguientes actividaes: El 28 de julio se realizó reunión de socialización del presupuesto de actividades preliminares, en el que se indicó que el valor total proyectado para el desarrollo de esta etapa es de $922.000.000, incluido AIU. No obstante, la interventoría aclaró que los precios presentados se encontraban sujetos a modificación.
-El 1 de agosto, se dio inicio a las actividades preliminares, cuyo desarrollo se extendió hasta el 31/08/2023.
En relación con el presupuesto “Versión 10” y sus soportes, se informa que fue objeto de revisión en mesa de trabajo desarrollada el 27 septiembre de 2023. Como resultado del ejercicio, se realizaron algunas observaciones, las cuales fueron atendidas por Findeter mediante correo electrónico del 29 de septiembre de 2023. Actualmente, la SDA y el IDPYBA se encuentran revisando la información aportada por Findeter.
Finalmente, según último informe semanal de Findeter, se presenta un avance del 6,81% de ejecución. Los avances se encuentran materializados en los módulos de acceso, aislamientos de perros y gatos, etología, alojamientos de perros y gatos y actividades generales en obra.
Como producto de la etapa de diagnóstico, se identificó la necesidad de realizar ensayos y pruebas a las estructuras existentes y a las redes eléctricas, hidráulicas y sanitarias, con el fin de determinar su funcionalidad y poder proceder con la intervención de los módulos. La obra inicio hasta el primero de agosto, por lo que, el cronograma establecido inicialmente en el plan de acción se extendió y esto va a generar retrasos a lo largo de la vigencia.</t>
  </si>
  <si>
    <t>3. CONSTRUIR (1) UNA OBRA NUEVA DE INFRAESTRUCTURA</t>
  </si>
  <si>
    <t>3. REALIZAR SEGUIMIENTO CONTRACTUAL, ADMINISTRATIVO, TÉCNICO Y FINANCIERO AL CONTRATO INTERADMINISTRATIVO PARA DESARROLLAR LA EJECUCIÓN DEL PROYECTO DE LA II FASE DEL CAVFFS</t>
  </si>
  <si>
    <t>En el marco del contrato interadministrativo No. SDA-20211595, de enero a septiembre, se ejecutaron las siguientes actividades: 
- Se seleccionaron los contratistas de obra e interventoría y se suscribieron los contratos derivados.
- Se llevó a cabo mesa de trabajo interinstitucional (SDA, FINDETER, DADEP y Constructora Urbansa) para fijar la entrega formal del predio.
- El contratista presenta propuesta de diseños arquitectónicos de la bodega de maderables y sede administrativa de la II fase del CAVFFS.
- Se realiza la revisión de informe de gestión comprendido entre el 6 de marzo y el 5 de abril de 2023. 
- Revisión de informe de gestión comprendido entre el 6 de abril y el 5 de mayo de 2023. 
- Aprobación de pago por asistencia técnica, con ocasión del cumplimiento de los hitos 1 y 2 establecidos en el contrato interadministrativo.
-El contratista logró ingresar al predio desde el pasado 08/06/2023, adelantando los estudios de suelos y eléctricos.
- El 22 de junio se llevó a cabo socialización con la comunidad cercana al proyecto y se aplicó la metodología de Cartografía social.
-La Curaduría urbana 4 emitió concepto no favorable para el uso del suelo, en tal sentido, el 04/07/2023, el contratista requirió a la Dirección de Planes Maestros y Complementarios de la SDP, aclaración del concepto favorable que emitió el 18/07/2022, y sobre el cual se adelantaron los procesos de contratación de la obra y la interventoría. 
-El 14 de agosto, la Dirección de Planes Maestros de la SDP, emitió respuesta a solicitud realizada por el contratista de obra. 
-La SDA emitió radicado de la SDP No. 1-2023-68982 del 31/08/2023, mediante el cual se solicita concepto jurídico para el uso del suelo.  
-El 26 de septiembre, se celebró comité técnico para aprobar la Prórroga 2 a la Suspensión 1, por término de un (1) mes, considerando que, a la fecha, no se habían superado las situaciones que conllevaron a la suscripción de la Suspensión 1.</t>
  </si>
  <si>
    <t xml:space="preserve">4. REALIZAR SEGUIMIENTO CONTRACTUAL, ADMINISTRATIVO, TÉCNICO Y FINANCIERO AL CONTRATO DE OBRA DE LA FASE DOS DEL CAVFFS. </t>
  </si>
  <si>
    <t xml:space="preserve"> -En el marco del contrato de obra No 3-1-101844-01 PAF-ATSDA-O-115-2022 de enero a septiembre se desarrollaron los comités No. 6, del 25-04-2023, y No. 7, del 26-04-2023, mediante los cuales se socializaron ajustes al esquema básico de implantación del CAVFF II. En el último comité, se dio aprobación al esquema presentado, con el fin de dar continuidad a la etapa de estudios y diseños (anteproyecto).
-Desarrollo de comités No. 9, del 11-05-2023, y No. 10, del 26-05-2023, mediante los cuales se revisaron los avances en relación con la etapa de anteproyecto. 
-Desarrollo de comités No. 11, del 6-06-2023, No. 12, del 16-06-2023, y No. 13, del 23-06-2023, mediante los cuales se revisaron los avances en relación con la etapa de anteproyecto. Conforme con lo informado en el último comité, el contratista realizó estudios topográficos de suelos y eléctrico, y avanzó con los anteproyectos arquitectónico, estructural, eléctrico y de redes hidrosanitarias, de aguas lluvias y contra incendios.  
-Desarrollo de comité No. 14, del 17/07/23, en el cual se revisaron los avances en relación con la etapa de anteproyecto. 
Por inconvenientes con el acceso al predio donde se realizará la obra, el contratista no pudo avanzar conforme con el cronograma de obra establecido. Los inconvenientes obedecieron a que el predio en el que se implantará el proyecto no fue entregado  materialmente a tiempo por el urbanizador - Urbansa a el DADEP.
-El 6 de agosto se llevó a cabo comité técnico para aprobación de la Prórroga 1 a la Suspensión 1, por término de un (1) mes. En ese sentido, durante el periodo no se reportaron avances en el proyecto, manteniéndose la ejecución en un 87%, en relación con la Etapa I - Estudios y diseños. 
-El 28 de septiembre, mediante radicado No. 2023ER226678, la SDP allegó concepto favorable para el uso del suelo, el cual fue trasladado a Findeter, con el fin de adelantar las gestiones tendientes al reinicio de los contratos de obra e interventoría.</t>
  </si>
  <si>
    <t>MANTENIMIENTO DE LA INFRAESTRUCTURA</t>
  </si>
  <si>
    <t>4. REALIZAR EL 100% DEL MANTENIMIENTO DE LA INFRAESTRUCTURA AMBIENTAL PRIORIZADA.</t>
  </si>
  <si>
    <t xml:space="preserve">5. REALIZAR SEGUIMIENTO CONTRACTUAL, ADMINISTRATIVO, TÉCNICO Y FINANCIERO AL MANTENIMIENTO DE LA INFRAESTRUCTURA AMBIENTAL </t>
  </si>
  <si>
    <t>La Dirección de Gestión Corporativa se encuentra estructurando los documentos precontractuales conforme a las necesidades identificadas en la infraestructura de la Entidad. Con el fin de dismuir el costo administrativo y optimizar los recursos publicos, se decidio unir el proceso de obra de mantenimiento y de adecuaciones.
 Se presenta retraso en la estructuración del proceso de contratación de mantenimiento y adecuaciones, debido a la complejidad en la consolidacion de los requirimientos tecnicos conforme al estado actual de las sedes de la SDA.</t>
  </si>
  <si>
    <t>5. REALIZAR EL 100% DE LAS ADECUACIONES Y REPARACIONES LOCATIVAS DE LA INFRAESTRUCTURA AMBIENTAL PRIORIZADA.</t>
  </si>
  <si>
    <t>6. REALIZAR SEGUIMIENTO CONTRACTUAL, ADMINISTRATIVO, TÉCNICO Y FINANCIERO A LAS ADECUACIONES Y REPARACIONES LOCATIVAS DE LA INFRAESTRUCTURA AMBIENTAL PRIORIZADA</t>
  </si>
  <si>
    <t>La Dirección de Gestión Corporativa se encuentra estructurando los documentos precontractuales conforme a las necesidades identificadas en la infraestructura de la Entidad. Con el fin de dismuir el costo administrativo y optimizar los recursos publicos, se decidio unir el proceso de obra de mantenimiento y de adecuaciones.</t>
  </si>
  <si>
    <t xml:space="preserve">TOTAL </t>
  </si>
  <si>
    <t>Radicado No. 2021IE106063 del 31 de mayo del 2021.</t>
  </si>
  <si>
    <t>Formato: Programación, Actualización y Seguimiento del Plan de Acción - Componente de  Territorialización</t>
  </si>
  <si>
    <t>Versión: 14</t>
  </si>
  <si>
    <t>DIRECCIÓN DE GESTIÓN CORPORATIVA</t>
  </si>
  <si>
    <t>PERIODO:</t>
  </si>
  <si>
    <t>1 INFORMACIÓN META DE PROYECTO</t>
  </si>
  <si>
    <t xml:space="preserve">2, ACTUALIZACIÓN </t>
  </si>
  <si>
    <t>3. EJECUTADO</t>
  </si>
  <si>
    <t>4. LOCALIZACIÓN GEOGRÁFICA</t>
  </si>
  <si>
    <t>5, ORIENTACIÓN</t>
  </si>
  <si>
    <t>6. POBLACIÓN</t>
  </si>
  <si>
    <t>7, LECCIONES APRENDIDAS - OBSERVACIONES</t>
  </si>
  <si>
    <t>1,1 COD. META</t>
  </si>
  <si>
    <t>1,2, Meta Proyecto</t>
  </si>
  <si>
    <t>1,3. Identificación del punto de invesión</t>
  </si>
  <si>
    <t>1,4, Variable</t>
  </si>
  <si>
    <t>1, 5. PROGRAMACIÓN INICIAL AÑO 2023</t>
  </si>
  <si>
    <t>1.6.REPROGRAMACIÓN VIGENCIA</t>
  </si>
  <si>
    <t>Observaciones</t>
  </si>
  <si>
    <t>Observaciones y/o descripcion de acciones en el punto de inversión</t>
  </si>
  <si>
    <t>4,1 LOCALIDAD(ES)</t>
  </si>
  <si>
    <t>4.2 UPZ(S)</t>
  </si>
  <si>
    <t>4,3 BARRIO(S)</t>
  </si>
  <si>
    <t>4,4 GEORREFERENCIACIÓN</t>
  </si>
  <si>
    <t>4,5 ÁREA DE INFLUENCIA E INCIDENCIA</t>
  </si>
  <si>
    <t>5,1 POLÍGONO DE MEJORAMIENTO INTEGRAL</t>
  </si>
  <si>
    <t>5,2 POLÍTICA</t>
  </si>
  <si>
    <t>6.1 POBLACIÓN RELACIONADA A LA LOCALIZACIÓN</t>
  </si>
  <si>
    <t>6.2 NÚMERO DE HOMBRES</t>
  </si>
  <si>
    <t>6.3 NÚMERO DE MUJERES</t>
  </si>
  <si>
    <t xml:space="preserve">6.4 NÚMERO INTERSEXUAL </t>
  </si>
  <si>
    <t>6.5  GRUPO ETARIO</t>
  </si>
  <si>
    <t>6.6  NÚMERO PERSONAS POR GRUPO ETARIO</t>
  </si>
  <si>
    <t>6.7  CONDICION POBLACIONAL</t>
  </si>
  <si>
    <t>6.8 NUMERO PERSONAS POR CONDICIÓN POBLACIONAL</t>
  </si>
  <si>
    <t>6.9  GRUPOS ETNICOS</t>
  </si>
  <si>
    <t>6.10 NÚMERO DE PERSONAS POR GRUPOS ETNICOS</t>
  </si>
  <si>
    <t>6.11  SEGUIMIENTO A LA POBLACIÓN
PERSONAS/CANTIDAD</t>
  </si>
  <si>
    <t xml:space="preserve">Construir el 32% del Centro de Protección y Bienestar Animal - Casa ecológica de los animales
</t>
  </si>
  <si>
    <t>Distriral:La construcción de la Casa Ecológica de los Animales, es un proyecto que busca reivindicar el espacio ideal para los animales domésticos que sufren alguna condición de maltrato en el Distrito Capital, en el cual se les brinde los escenarios apropiados para que los animales puedan realizar su proceso de recuperación en óptimas circunstancias, garantizándoles calidad de vida.</t>
  </si>
  <si>
    <t>KM 4 VIA ENGATIVA COTA (FUNZA)</t>
  </si>
  <si>
    <t>BOGOTA DC  (La construcción de la Casa Ecológica de los Animales, es un proyecto que busca reivindicar el espacio ideal para los animales domésticos que sufren alguna condición de maltrato en el Distrito Capital, en el cual se les brinde los escenarios apropiados para que los animales puedan realizar su proceso de recuperación en óptimas circunstancias, garantizándoles calidad de vida.)</t>
  </si>
  <si>
    <t>TODOS</t>
  </si>
  <si>
    <t>COMUNIDAD EN GENERAL</t>
  </si>
  <si>
    <t xml:space="preserve">Construir y dotar el 6% del Centro de Recepción y Rehabilitación de Flora y Fauna Silvestre.
</t>
  </si>
  <si>
    <t xml:space="preserve">Regional : Contar con un centro de manejo de flora y fauna silvestre, debidamente diseñado y dotado para recepción y rehabilitación de especímenes de flora y fauna, de acuerdo con la normatividad ambiental y los requerimientos arquitectónicos correspondientes. Para la recepción de animales silvestres decomisados, originarios de todas las regiones naturales del país, para su evaluación, tratamiento y posterior diagnóstico; y la implementación de procesos de rehabilitación y recuperación con fines de liberación o reubicación. </t>
  </si>
  <si>
    <t xml:space="preserve">ENGATIVA </t>
  </si>
  <si>
    <t>UPZ 74 ENGATIVA</t>
  </si>
  <si>
    <t xml:space="preserve">CALLE 6A No. 128-10/50 ENGATIVA </t>
  </si>
  <si>
    <t>BOGOTA DC CON INCIDENCIA REGIONAL  (Contar con un centro de manejo de flora y fauna silvestre, debidamente diseñado y dotado para recepción y rehabilitación de especímenes de flora y fauna, de acuerdo con la normatividad ambiental y los requerimientos arquitectónicos correspondientes. Para la recepción de animales silvestres decomisados, originarios de todas las regiones naturales del país, para su evaluación, tratamiento y posterior diagnóstico; y la implementación de procesos de rehabilitación y recuperación con fines de liberación o reubicación)</t>
  </si>
  <si>
    <t>Regional : La contrucción de un espacio para la guarda y custodia de las maderas aprehendidas o decomisadas por la Secretaria Distrital de Ambiente, permite fortalecer el ejercicio de control a la tenencia, uso y/o comercialización de la flora maderable. Acción ejercida con el objeto de proteger y conservar el recurso, buscando disminuir la presión sobre este,  permitiendo a la comunidad el goce y disfrute de los ecosistemas en las condiciones adecuadas.</t>
  </si>
  <si>
    <t>BOGOTA DC CON INCIDENCIA REGIONAL  (La contrucción de un espacio para la guarda y custodia de las maderas aprehendidas o decomisadas por la Secretaria Distrital de Ambiente, permite fortalecer el ejercicio de control a la tenencia, uso y/o comercialización de la flora maderable. Acción ejercida con el objeto de proteger y conservar el recurso, buscando disminuir la presión sobre este,  permitiendo a la comunidad el goce y disfrute de los ecosistemas en las condiciones adecuadas)</t>
  </si>
  <si>
    <t xml:space="preserve">ENTIDAD -  SEDE ADMINISTRATIVA SDA Fortalecer la infraestructura y modernización para brindar a todos sus colaboradores espacios de alta calidad </t>
  </si>
  <si>
    <t xml:space="preserve">CHAPINERO </t>
  </si>
  <si>
    <t>(No. 99) Chapinero Centro</t>
  </si>
  <si>
    <t>Chapinero Central,</t>
  </si>
  <si>
    <t>Av. Caracas #54-38, Bogotá, Cundinamarca</t>
  </si>
  <si>
    <t>BOGOTA DC (Fortalecer la infraestructura y modernización de la SDA para brindar a todos los ciudadanos y  colaboradores   espacios de alta calidad)</t>
  </si>
  <si>
    <t>Realizar el 100% de las adecuaciones y reparaciones locativas de la Infraestructura Ambiental priorizada.</t>
  </si>
  <si>
    <t>TOTALES - PROYECTO</t>
  </si>
  <si>
    <t>TOTALES Rec. Vigencia</t>
  </si>
  <si>
    <t>TOTALES Rec. Reservas</t>
  </si>
  <si>
    <t>TOTAL PRESUPUESTO</t>
  </si>
  <si>
    <t>Formato: Programación, Actualización y Seguimiento  al Sistema de Información de Seguimiento a los Proyectos de Inversión Pública -SPI</t>
  </si>
  <si>
    <t>I PRESUPUESTAL VIGENCIA 2020</t>
  </si>
  <si>
    <t>AÑO 2020</t>
  </si>
  <si>
    <t>FUENTE</t>
  </si>
  <si>
    <t>APROPIACION INICIAL</t>
  </si>
  <si>
    <t>APROPIACION VIGENTE</t>
  </si>
  <si>
    <t>COMPROMISOS</t>
  </si>
  <si>
    <t xml:space="preserve">OBLIGACIÓN </t>
  </si>
  <si>
    <t>PAGO</t>
  </si>
  <si>
    <t>%PAGO</t>
  </si>
  <si>
    <t>JULIO</t>
  </si>
  <si>
    <t>AGOSTO</t>
  </si>
  <si>
    <t>SEPTIEMBRE</t>
  </si>
  <si>
    <t>OCTUBRE</t>
  </si>
  <si>
    <t xml:space="preserve">12- OTROS DISTRITOS </t>
  </si>
  <si>
    <t>NOVIEMBRE</t>
  </si>
  <si>
    <t>DICIEMBRE</t>
  </si>
  <si>
    <t>I PRESUPUESTAL VIGENCIA 2021</t>
  </si>
  <si>
    <t>AÑO 2021</t>
  </si>
  <si>
    <t>ENERO</t>
  </si>
  <si>
    <t>Municipios - 11001 - BOGOTA D.C. [BOGOTA] - Propios</t>
  </si>
  <si>
    <t>FEBRERO</t>
  </si>
  <si>
    <t>MARZO</t>
  </si>
  <si>
    <t>ABRIL</t>
  </si>
  <si>
    <t>MAYO</t>
  </si>
  <si>
    <t>JUNIO</t>
  </si>
  <si>
    <t>I PRESUPUESTAL VIGENCIA 2022</t>
  </si>
  <si>
    <t>I PRESUPUESTAL VIGENCIA 2023</t>
  </si>
  <si>
    <t>I PRESUPUESTAL VIGENCIA 2024</t>
  </si>
  <si>
    <t>II PRODUCTO (FÍSICO) VIGENCIA 2020</t>
  </si>
  <si>
    <t xml:space="preserve">OBJETIVO ESPECÍFICO </t>
  </si>
  <si>
    <t>PRODUCTO MGA</t>
  </si>
  <si>
    <t>INDICADOR DE PRODUCTO</t>
  </si>
  <si>
    <t>UNIDAD DE MEDIDA</t>
  </si>
  <si>
    <t>% PESO 2020</t>
  </si>
  <si>
    <t>META TOTAL PROYECTO 2020-2024</t>
  </si>
  <si>
    <t>META VIGENCIA  2020</t>
  </si>
  <si>
    <t>AVANCE VIGENCIA 2020</t>
  </si>
  <si>
    <t>% AVANCE VIGENCIA 2020</t>
  </si>
  <si>
    <t>META REZAGADA</t>
  </si>
  <si>
    <t>AVANCE REZAGADO</t>
  </si>
  <si>
    <t>%AVANCE RESERVA</t>
  </si>
  <si>
    <t>OBSERVACIÓN MENSUAL (200 Caracteres)</t>
  </si>
  <si>
    <t>.</t>
  </si>
  <si>
    <t xml:space="preserve"> Aumentar la infraestructura para garantizar la ejecución de las actividades propias de la SDA</t>
  </si>
  <si>
    <t>Sedes construidas</t>
  </si>
  <si>
    <t>Número - Número: Cantidad</t>
  </si>
  <si>
    <t>II PRODUCTO (FÍSICO) VIGENCIA 2021</t>
  </si>
  <si>
    <t>% PESO 2021</t>
  </si>
  <si>
    <t>META VIGENCIA  2021</t>
  </si>
  <si>
    <t>AVANCE VIGENCIA 2021</t>
  </si>
  <si>
    <t>% AVANCE VIGENCIA 2021</t>
  </si>
  <si>
    <t>Aumentar la infraestructura para garantizar la ejecución de las actividades propias de la SDA</t>
  </si>
  <si>
    <t>Se presenta la descripción del avance en el Resumen Ejecutivo.</t>
  </si>
  <si>
    <t>Adecuar y mejorar las condiciones de la infraestructura del sector ambiente</t>
  </si>
  <si>
    <t>Sedes mantenidas</t>
  </si>
  <si>
    <t>Diagnosticar, adecuar y mejorar la infraestructura existente general del Sector Ambiente</t>
  </si>
  <si>
    <t>Sedes adecuadas</t>
  </si>
  <si>
    <t>JUNNIO</t>
  </si>
  <si>
    <t>II PRODUCTO (FÍSICO) VIGENCIA 2022</t>
  </si>
  <si>
    <t>% PESO 2022</t>
  </si>
  <si>
    <t>META VIGENCIA  2022</t>
  </si>
  <si>
    <t>AVANCE VIGENCIA 2022</t>
  </si>
  <si>
    <t>% AVANCE VIGENCIA 2022</t>
  </si>
  <si>
    <t>II PRODUCTO (FÍSICO) VIGENCIA 2023</t>
  </si>
  <si>
    <t>AVANCE VIGENCIA 2023</t>
  </si>
  <si>
    <t>III ACTIVIDADES SUIFT (PRESUPUESTO) VIGENCIA 2020</t>
  </si>
  <si>
    <t>ACTIVIDAD (SUIFT) META (SEGPLAN)</t>
  </si>
  <si>
    <t>PRESUPUESTO VIGENCIA SUIFP 2020</t>
  </si>
  <si>
    <t>PRESUPUESTO
OBLIGADO (GIRADO) 2020</t>
  </si>
  <si>
    <t>Observación mensual (200 Caracteres)</t>
  </si>
  <si>
    <t>Inversión - Adquisición de Bienes y Servicios: Construir un Centro de Protección y Bienestar Animal - Casa ecológica de los animales</t>
  </si>
  <si>
    <t xml:space="preserve">"Se realiza la contratación del profesional de seguimiento y reporte del avance físico y presupuestal en el marco del desarrollo de las acciones de fortalecimiento institucional y protección y bienestar animal
Se realiza el contrato de adición de interventoría no. SDA-CM-20171397, cuyo objeto es: contratar la interventoría de la construcción de la primera etapa del centro ecológico distrital de protección y bienestar animal “casa ecológica de los animales- CEA” por valor de 150.127.088
Se realiza el contrato de adición de interventoría no. SDA-CM-20171397, cuyo objeto es: contratar la interventoría de la construcción de la primera etapa del centro ecológico distrital de protección y bienestar animal “casa ecológica de los animales- CEA” por valor de 182.218.370
Se realiza el avance para el pago  de pasivos exigibles por un valor de 677.803.242 los cuales quedan con RP listos para realizar el giro apenas inicie BOGDATA"
</t>
  </si>
  <si>
    <t>Inversión - Adquisición de Bienes y Servicios: Construcción y dotación del Centro de Recepción y Rehabilitación de Flora y Fauna Silvestre.</t>
  </si>
  <si>
    <t xml:space="preserve">El contrato finalizo el 11 de octubre de 2020, se encuentra en liquidacion para realizar el pago de los saldos restantes.
Por otra parte el saldo que queda, se realizara mesa de trabajo para determinar compromisos faltantes 
</t>
  </si>
  <si>
    <t xml:space="preserve">NOVIEMBRE </t>
  </si>
  <si>
    <t xml:space="preserve">DICIEMBRE </t>
  </si>
  <si>
    <t xml:space="preserve">El contrato finalizo el 11 de octubre de 2020, se encuentra en liquidacion para realizar el pago de los saldos restantes.
Por otra parte el saldo que queda, se realizara mesa de trabajo para determinar compromisos faltantes de la cual se determino realizar adicon al contrato de vigilacnia de la entidad y ademas realizar contrato de ferretria con el fin de surtir las necesidades finales de la obra. 
</t>
  </si>
  <si>
    <t xml:space="preserve">Sedes mantenidas </t>
  </si>
  <si>
    <t>200,000,000</t>
  </si>
  <si>
    <t>Se suscribe contrato de mantenimiento y se encuentra en ejecucion para el año 2021</t>
  </si>
  <si>
    <t>III ACTIVIDADES SUIFT (PRESUPUESTO) VIGENCIA 2021</t>
  </si>
  <si>
    <t>PRESUPUESTO VIGENCIA SUIFP 2021</t>
  </si>
  <si>
    <t>PRESUPUESTO
OBLIGADO (GIRADO) 2021</t>
  </si>
  <si>
    <t>Inversión - Adquisición de Bienes y Servicios: Construir (1) una obra nueva de infraestructura</t>
  </si>
  <si>
    <t>Inversión - Adquisición de Bienes y Servicios: Realizar el 100% del mantenimiento de la Infraestructura Ambiental priorizada.</t>
  </si>
  <si>
    <t>Inversión - Adquisición de Bienes y Servicios: Realizar el 100% de las adecuaciones y reparaciones locativas de la Infraestructura Ambiental priorizada.</t>
  </si>
  <si>
    <t>III ACTIVIDADES SUIFT (PRESUPUESTO) VIGENCIA 2022</t>
  </si>
  <si>
    <t>PRESUPUESTO VIGENCIA SUIFP 2022</t>
  </si>
  <si>
    <t>PRESUPUESTO
OBLIGADO (GIRADO) 2022</t>
  </si>
  <si>
    <t>III ACTIVIDADES SUIFT (PRESUPUESTO) VIGENCIA 2023</t>
  </si>
  <si>
    <t>PRESUPUESTO VIGENCIA SUIFP 2023</t>
  </si>
  <si>
    <t>PRESUPUESTO
OBLIGADO (GIRADO) 2023</t>
  </si>
  <si>
    <t>9900G095AVANCE EN EL DESARROLLO DE LA OBRA-</t>
  </si>
  <si>
    <t>Porcentaje- Porcentaje: Cantidad</t>
  </si>
  <si>
    <t>III ACTIVIDADES SUIFT (PRESUPUESTO) VIGENCIA 2024</t>
  </si>
  <si>
    <t>PRESUPUESTO VIGENCIA SUIFP 2024</t>
  </si>
  <si>
    <t>PRESUPUESTO
OBLIGADO (GIRADO) 2024</t>
  </si>
  <si>
    <t>IV GESTIÓN  (FÍSICO) VIGENCIA 2020</t>
  </si>
  <si>
    <t>DESCRIPCIÓN DEL INDICADORES DE GESTIÓN</t>
  </si>
  <si>
    <t>META VIGENCIA 2020</t>
  </si>
  <si>
    <t>AVANCE META VIGENCIA 2020</t>
  </si>
  <si>
    <t>% AVANCE META VIGENCIA 2020</t>
  </si>
  <si>
    <t>AVANCE EN EL DESARROLLO DE LA OBRA-</t>
  </si>
  <si>
    <t>IV GESTIÓN  (FÍSICO) VIGENCIA 2021</t>
  </si>
  <si>
    <t>META VIGENCIA 2021</t>
  </si>
  <si>
    <t>AVANCE META VIGENCIA 2021</t>
  </si>
  <si>
    <t>% AVANCE META VIGENCIA 2021</t>
  </si>
  <si>
    <t>IV GESTIÓN  (FÍSICO) VIGENCIA 2022</t>
  </si>
  <si>
    <t>META VIGENCIA 2022</t>
  </si>
  <si>
    <t>AVANCE META VIGENCIA 2022</t>
  </si>
  <si>
    <t>% AVANCE META VIGENCIA 2022</t>
  </si>
  <si>
    <t>IV GESTIÓN  (FÍSICO) VIGENCIA 2023</t>
  </si>
  <si>
    <t>% PESO 2023</t>
  </si>
  <si>
    <t>META VIGENCIA 2023</t>
  </si>
  <si>
    <t>AVANCE META VIGENCIA 2023</t>
  </si>
  <si>
    <t>% AVANCE META VIGENCIA 2023</t>
  </si>
  <si>
    <t>IV GESTIÓN  (FÍSICO) VIGENCIA 2024</t>
  </si>
  <si>
    <t>% PESO 2024</t>
  </si>
  <si>
    <t>META VIGENCIA 2024</t>
  </si>
  <si>
    <t>AVANCE META VIGENCIA 2024</t>
  </si>
  <si>
    <t>% AVANCE META VIGENCIA 2024</t>
  </si>
  <si>
    <t>Formato: Programación, Actualización y Seguimiento del Plan de Acción -  Componente de gestión</t>
  </si>
  <si>
    <t xml:space="preserve"> Versión : 14</t>
  </si>
  <si>
    <t>Propósito Plan de Desarrollo</t>
  </si>
  <si>
    <t>5-Construir Bogotá Región con gobierno abierto, transparente y ciudadanía consciente.</t>
  </si>
  <si>
    <t>Programa Plan de Desarrollo</t>
  </si>
  <si>
    <t>56-Gestión Pública Efectiva</t>
  </si>
  <si>
    <t>1. ESTRUCTURA DEL PLAN DE DESARROLLO</t>
  </si>
  <si>
    <t>2. PROGRAMACIÓN Y EJECUCIÓN</t>
  </si>
  <si>
    <r>
      <t xml:space="preserve">6, % CUMPLIMIENTO ACUMULADO (al periodo) </t>
    </r>
    <r>
      <rPr>
        <b/>
        <sz val="16"/>
        <rFont val="Arial"/>
        <family val="2"/>
      </rPr>
      <t>cuatrienio</t>
    </r>
  </si>
  <si>
    <t>1.1. META PLAN DE DESARROLLO</t>
  </si>
  <si>
    <t>1.1.1. Propósito</t>
  </si>
  <si>
    <t>1.1.2. Programa</t>
  </si>
  <si>
    <t>1.1.3. COD.</t>
  </si>
  <si>
    <t>1.1.4.  META PLAN DE DESARROLLO</t>
  </si>
  <si>
    <t>1.1.5. COD.</t>
  </si>
  <si>
    <t>1.1.6. INDICADOR</t>
  </si>
  <si>
    <t>1.1.7.UNIDAD DE MEDIDA</t>
  </si>
  <si>
    <t>1.1.8. TIPOLOGÍA</t>
  </si>
  <si>
    <t>1.1.9. MAGNITUD PD</t>
  </si>
  <si>
    <t>EJECUTADO ACUMUALDO AL PERIODO
 AÑO 2020</t>
  </si>
  <si>
    <t>EJECUTADO ACUMUALDO  SEGPLAN
 AÑO 2020</t>
  </si>
  <si>
    <t>EJECUTADO ACUMUALDO AL PERIODO
 AÑO 2021</t>
  </si>
  <si>
    <t>EJECUTADO ACUMUALDO  SEGPLAN
 AÑO 2021</t>
  </si>
  <si>
    <t>EJECUTADO ACUMUALDO AL PERIODO
 AÑO 2022</t>
  </si>
  <si>
    <t>EJECUTADO ACUMUALDO  SEGPLAN
 AÑO 2022</t>
  </si>
  <si>
    <t>EJECUTADO ACUMUALDO AL PERIODO
 AÑO 2023</t>
  </si>
  <si>
    <t>EJECUTADO ACUMUALDO  SEGPLAN
 AÑO 2023</t>
  </si>
  <si>
    <t>EJECUTADO ACUMUALDO AL PERIODO
 AÑO 2024</t>
  </si>
  <si>
    <t>EJECUTADO ACUMUALDO  SEGPLAN
 AÑO 2024</t>
  </si>
  <si>
    <t>Realizar el 100% de las acciones de mejoramiento de la infraestructura física de la SDA y JBB</t>
  </si>
  <si>
    <t xml:space="preserve">Porcentaje de avance en las acciones de mejoramiento la infraestructura física
</t>
  </si>
  <si>
    <t>Porcentaje</t>
  </si>
  <si>
    <t xml:space="preserve">El avance acumulado al Plan de Desarrollo es 71,41%, el cual se detalla a continuación:
En 2020 tuvo un avance del 35,58%, así: 
1. Avance total acumulado del 57.76% en la obra de la Casa ecológica de los animales-CEA 
2. Se culminó la obra Centro de Atención y Valoración de Flora y Fauna Silvestre-CAVFFS 
3. Se culminaron las actividades de mantenimiento a la infraestructura priorizada.
En la vigencia 2021 se avanzó en un 24,81%, así: 
1. La obra CEA presentó un avance total de obra acumulado del 62,360%.
2. Se suscribe el acta de recibo final y de liquidación de la obra CAVFFS.
3. Se suscribió el contrato No. 20211595 para construir la Fase II del CAVFFS, por lo que se aprueba cronograma, manual operativo y se presenta para viabilidad los predios conforme a usos y normatividad.
4. Se suscribe el contrato de obra de mantenimiento a la firma Gestión Rural y Urbana SAS.
5. Se suscribe el contrato de obra de adecuaciones a la firma Consorcio Amarillo 2022.
En la vigencia 2022 se avanza en un 8,13%, así:
1. Termina el contrato de obra CEA con un avance acumulado total del 62,926%, por lo que se suscribe contrato No. 20221996 para la asistencia técnica y financiera de la etapa final de la obra.
2. Se suscriben las actas de liquidación del contrato de obra e interventoría del CAVFFS.
3. II CAVFFS: Findeter realiza una revisión de más de 100 lotes, teniendo en cuenta su área, su ubicación, y la facilidad de acceso y la SDP envía respuesta por concepto de uso del suelo donde reiteran la viabilidad y se aprueba un predio por parte del DADEP. Por lo que, se inicia con el proceso de consultoría y obra.
4.  Se ejecutan total las obras de mantenimiento de Infraestructura programadas.
5. Se termina el contrato de adecuaciones de infraestructura sin concluir las actividades programadas, por lo que se inicia proceso de incumplimiento al contratista de obra.
En la vigencia 2023 se avanza en un 2,89%, así:
1. La obra del CEA presenta un avance de obra del 6,81%
2. El contratista de la primera etapa de la construcción de la II Fase del CAVFFS avanza un 87% </t>
  </si>
  <si>
    <t xml:space="preserve"> -Concepto no favorable de la Curaduría urbana para el uso del suelo, después de que la SDP expidió concepto favorable el 18/07/2022 sobre el cual se adelantaron los procesos de contratación de la II Fase del CAVFFS, por lo cual, el contrato actualmente se encuentra suspendido 
-Retraso en la estructuración del proceso de contratación de mantenimiento y adecuaciones, debido a la complejidad en la consolidacion de los requirimientos tecnicos conforme al estado actual de las sedes de la SDA.</t>
  </si>
  <si>
    <t xml:space="preserve">Radicación de requerimientos a la Secretaria de Planeacion Distrital en el mes de octubre, como seguimiento al concepto favorable de uso del suelo para la obra II Fase CAVFFS.
 - Agilizar el proceso precontractual y una vez se suscriba el contrato de mantenimiento y adecuaciones, ajustar los cronogramas de obra con el fin de cumplir con la totalidad de las actividades programadas.  </t>
  </si>
  <si>
    <t>Casa Ecológica de los animales – CEA:
Con la construcción de este centro, la SDA contribuirá a los objetivos estratégicos y de calidad, relacionados con el incremento de la capacidad técnica, administrativa y el conocimiento, permitiendo asegurar el éxito de procesos de recepción, atención, alojamiento, etología, adopción o reintegro de los animales objeto de este proyecto.
Centro de Recepción y Rehabilitación de Flora y Fauna Silvestre - CRRFFS: 
Los avances registrados en el cumplimiento de la meta permiten a la ciudad contar con un Centro integral con el medio ambiente, buscando ser el primer referente del país en materia de manejo, recepción y rehabilitación de fauna silvestre, con instalaciones de vanguardia, con tecnologías aplicadas que permiten asegurar el éxito de procesos de rehabilitación y manejo, optimización del recurso no renovable del suelo y un aporte ambiental utilizando conceptos de eco-urbanismo. 
Obra nueva de Infraestructura:
Con la ejecución de las actividades se da inicio al proceso de construcción de un espacio para la guarda y custodia de las maderas aprehendidas o decomisadas por la Secretaria Distrital de Ambiente, acción adelantada para proteger y conservar el recurso flora, buscando su comercialización legal, disminuyendo así la presión sobre el recurso, permitiendo a la comunidad el goce y disfrute de los ecosistemas en las condiciones adecuadas.
Mantenimiento de la Infraestructura Ambiental Priorizada en la Secretaría Distrital de Ambiente: 
Prevención y corrección a deterioros en la infraestructura de la Secretaría Distrital de Ambiente, brindando así espacios seguros y de calidad para los servidores y usuarios de la SDA.</t>
  </si>
  <si>
    <t>Drive: https://drive.google.com/drive/folders/11QXDuCJrB3c846ikSuTK5AynVxt_hNO5?usp=share_link
_ Acta de adjudicación del contrato de consultoría y obra.
_ Acta de adjudicación del contrato de interventoría.
_ Acta de reunión del 15 de febrero de 2023.</t>
  </si>
  <si>
    <t>Porcentaje de avance físico del proyecto financiado con regalías denominado "Centro de Flora y Fauna"</t>
  </si>
  <si>
    <r>
      <t>"E</t>
    </r>
    <r>
      <rPr>
        <sz val="12"/>
        <color theme="1"/>
        <rFont val="Arial"/>
        <family val="2"/>
      </rPr>
      <t xml:space="preserve">l avance acumulado al Plan de Desarrollo es 100%, </t>
    </r>
    <r>
      <rPr>
        <sz val="12"/>
        <rFont val="Arial"/>
        <family val="2"/>
      </rPr>
      <t>el cual se detalla a continuación:
En la vigencia 2021 se avanzó en un 15,12% en el cumplimiento del indicador, con la ejecución de las siguientes actividades: 
CENTRO DE ATENCION Y VALORACION DE FLORA Y FAUNA SILVESTRE - CAVFFS:
Construir y dotar el Centro de Recepción y Rehabilitación de Flora y Fauna Silvestre, esta obra proporcionara en primera instancia que se dé cumplimiento a los dispuesto en el Decreto 2064 de 2010 referente a la idoneidad de las instalaciones y a su capacidad de atención, lo que garantizara un mejor cobertura de servicios para la fauna silvestre, con el fin de que los tratamientos y demás procesos que en esta se desarrollen contribuyan al completo restablecimiento de las especies que acá lleguen.
La Secretaría Distrital de Ambiente suscribió el contrato de obra No. SDA-20171399 con el CONSORCIO REHABILITACIÓN 2017 el 29 de diciembre de 2017 por un plazo total de Dos (2) años, cuatro (4) meses y diez (10) días.
Por lo que, en el mes de octubre de 2021 se suscribió el acta de recibo final de la obra CAVFFS con el 100% de ejecución de la obra. En el mes de diciembre de 2021 se suscribió el acta de liquidación de mutuo acuerdo con el Consorcio Rehabilitación 2017 (Contratista de Obra). Por lo que, quedó pendiente el pago final condicionada a la liquidacion del contrato, el cual se realizara en la vigencia 2022.
En el mes de febrero y marzo de 2022 se realizan los tramites de liquidacion del contrato de interventoria SDA-CM-20171398 y los traslados presupuestales necesarios para garantizar el cumplimiento de la obligacion por parte de la SDA.
En el mes de mayo se realiza giro al contratista de obra conforme a los porcentajes estipulados en la forma de pago del contrato y en la liquidacion.</t>
    </r>
  </si>
  <si>
    <t>CENTRO DE ATENCION Y VALORACION DE FLORA Y FAUNA SILVESTRE - CAVFFS:
Construir y dotar el Centro de Recepción y Rehabilitación de Flora y Fauna Silvestre, esta obra proporcionara en primera instancia que se dé cumplimiento a los dispuesto en el Decreto 2064 de 2010 referente a la idoneidad de las instalaciones y a su capacidad de atención, lo que garantizara un mejor cobertura de servicios para la fauna silvestre, con el fin de que los tratamientos y demás procesos que en esta se desarrollen contribuyan al completo restablecimiento de las especies que acá lleguen.</t>
  </si>
  <si>
    <t>Actas de recibo y liquidacion
Link de consulta: https://drive.google.com/drive/folders/1iomgu3hY97WraRp2Sq7UlLSMAoLvh8Kt?usp=sharing</t>
  </si>
  <si>
    <t>Se crea  hoja de SPI</t>
  </si>
  <si>
    <t>CORTE A SEPTIEMBRE DEL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</si>
</sst>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8" formatCode="&quot;$&quot;\ #,##0.00;[Red]\-&quot;$&quot;\ #,##0.00"/>
    <numFmt numFmtId="42" formatCode="_-&quot;$&quot;\ * #,##0_-;\-&quot;$&quot;\ * #,##0_-;_-&quot;$&quot;\ * &quot;-&quot;_-;_-@_-"/>
    <numFmt numFmtId="41" formatCode="_-* #,##0_-;\-* #,##0_-;_-* &quot;-&quot;_-;_-@_-"/>
    <numFmt numFmtId="43" formatCode="_-* #,##0.00_-;\-* #,##0.00_-;_-* &quot;-&quot;??_-;_-@_-"/>
    <numFmt numFmtId="164" formatCode="_-* #,##0\ _€_-;\-* #,##0\ _€_-;_-* &quot;-&quot;??\ _€_-;_-@_-"/>
    <numFmt numFmtId="165" formatCode="0.0%"/>
    <numFmt numFmtId="166" formatCode="&quot;$&quot;\ #,##0.00"/>
    <numFmt numFmtId="167" formatCode="&quot;$&quot;\ #,##0"/>
    <numFmt numFmtId="168" formatCode="_-* #,##0.00\ &quot;€&quot;_-;\-* #,##0.00\ &quot;€&quot;_-;_-* &quot;-&quot;??\ &quot;€&quot;_-;_-@_-"/>
    <numFmt numFmtId="169" formatCode="_-* #,##0.00\ _€_-;\-* #,##0.00\ _€_-;_-* &quot;-&quot;??\ _€_-;_-@_-"/>
    <numFmt numFmtId="170" formatCode="#,##0.0000"/>
    <numFmt numFmtId="171" formatCode="#,##0.00_ ;\-#,##0.00\ "/>
    <numFmt numFmtId="172" formatCode="#,##0_ ;\-#,##0\ "/>
    <numFmt numFmtId="173" formatCode="_-* #,##0_-;\-* #,##0_-;_-* &quot;-&quot;??_-;_-@_-"/>
    <numFmt numFmtId="174" formatCode="0.000%"/>
    <numFmt numFmtId="175" formatCode="_-* #,##0.0\ _€_-;\-* #,##0.0\ _€_-;_-* &quot;-&quot;??\ _€_-;_-@_-"/>
    <numFmt numFmtId="176" formatCode="0.000"/>
    <numFmt numFmtId="177" formatCode="_-* #,##0.0000\ _€_-;\-* #,##0.0000\ _€_-;_-* &quot;-&quot;??\ _€_-;_-@_-"/>
    <numFmt numFmtId="178" formatCode="#,##0.0"/>
    <numFmt numFmtId="179" formatCode="0.0000%"/>
    <numFmt numFmtId="180" formatCode="0.0000000%"/>
    <numFmt numFmtId="181" formatCode="#,##0.000;\-#,##0.000"/>
  </numFmts>
  <fonts count="80"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22"/>
      <name val="Arial"/>
      <family val="2"/>
    </font>
    <font>
      <sz val="24"/>
      <color theme="1"/>
      <name val="Calibri"/>
      <family val="2"/>
      <scheme val="minor"/>
    </font>
    <font>
      <sz val="22"/>
      <name val="Arial"/>
      <family val="2"/>
    </font>
    <font>
      <b/>
      <sz val="18"/>
      <name val="Arial"/>
      <family val="2"/>
    </font>
    <font>
      <sz val="20"/>
      <color theme="1"/>
      <name val="Calibri"/>
      <family val="2"/>
      <scheme val="minor"/>
    </font>
    <font>
      <b/>
      <sz val="14"/>
      <name val="Arial"/>
      <family val="2"/>
    </font>
    <font>
      <sz val="10"/>
      <name val="Arial"/>
      <family val="2"/>
    </font>
    <font>
      <sz val="8"/>
      <name val="Arial"/>
      <family val="2"/>
    </font>
    <font>
      <sz val="12"/>
      <name val="Arial"/>
      <family val="2"/>
    </font>
    <font>
      <b/>
      <sz val="16"/>
      <name val="Arial"/>
      <family val="2"/>
    </font>
    <font>
      <b/>
      <sz val="12"/>
      <name val="Arial"/>
      <family val="2"/>
    </font>
    <font>
      <sz val="11"/>
      <color theme="1"/>
      <name val="Arial Narrow"/>
      <family val="2"/>
    </font>
    <font>
      <sz val="14"/>
      <name val="Arial"/>
      <family val="2"/>
    </font>
    <font>
      <sz val="13"/>
      <name val="Arial"/>
      <family val="2"/>
    </font>
    <font>
      <sz val="13"/>
      <color theme="1"/>
      <name val="Arial"/>
      <family val="2"/>
    </font>
    <font>
      <sz val="9"/>
      <name val="Arial"/>
      <family val="2"/>
    </font>
    <font>
      <sz val="11"/>
      <color indexed="8"/>
      <name val="Calibri"/>
      <family val="2"/>
    </font>
    <font>
      <sz val="11"/>
      <name val="Calibri"/>
      <family val="2"/>
      <scheme val="minor"/>
    </font>
    <font>
      <sz val="11"/>
      <name val="Arial"/>
      <family val="2"/>
    </font>
    <font>
      <sz val="14"/>
      <name val="Calibri"/>
      <family val="2"/>
      <scheme val="minor"/>
    </font>
    <font>
      <b/>
      <sz val="8"/>
      <color rgb="FF000000"/>
      <name val="Times New Roman"/>
      <family val="1"/>
    </font>
    <font>
      <sz val="9"/>
      <color indexed="8"/>
      <name val="Arial"/>
      <family val="2"/>
    </font>
    <font>
      <b/>
      <sz val="9"/>
      <color indexed="81"/>
      <name val="Tahoma"/>
      <family val="2"/>
    </font>
    <font>
      <sz val="9"/>
      <color indexed="81"/>
      <name val="Tahoma"/>
      <family val="2"/>
    </font>
    <font>
      <b/>
      <sz val="9"/>
      <color rgb="FF000000"/>
      <name val="Tahoma"/>
      <family val="2"/>
    </font>
    <font>
      <sz val="9"/>
      <color rgb="FF000000"/>
      <name val="Tahoma"/>
      <family val="2"/>
    </font>
    <font>
      <sz val="12"/>
      <color indexed="81"/>
      <name val="Tahoma"/>
      <family val="2"/>
    </font>
    <font>
      <sz val="12"/>
      <color rgb="FF000000"/>
      <name val="Tahoma"/>
      <family val="2"/>
    </font>
    <font>
      <b/>
      <sz val="10"/>
      <color rgb="FF000000"/>
      <name val="Tahoma"/>
      <family val="2"/>
    </font>
    <font>
      <sz val="10"/>
      <color rgb="FF000000"/>
      <name val="Tahoma"/>
      <family val="2"/>
    </font>
    <font>
      <b/>
      <sz val="24"/>
      <name val="Arial"/>
      <family val="2"/>
    </font>
    <font>
      <sz val="18"/>
      <name val="Arial"/>
      <family val="2"/>
    </font>
    <font>
      <b/>
      <sz val="18"/>
      <color rgb="FFFF0000"/>
      <name val="Arial"/>
      <family val="2"/>
    </font>
    <font>
      <b/>
      <sz val="10"/>
      <name val="Arial"/>
      <family val="2"/>
    </font>
    <font>
      <b/>
      <sz val="8"/>
      <name val="Arial"/>
      <family val="2"/>
    </font>
    <font>
      <sz val="9"/>
      <color theme="1"/>
      <name val="Arial"/>
      <family val="2"/>
    </font>
    <font>
      <sz val="8"/>
      <color theme="1"/>
      <name val="Arial"/>
      <family val="2"/>
    </font>
    <font>
      <sz val="10"/>
      <color theme="0"/>
      <name val="Arial"/>
      <family val="2"/>
    </font>
    <font>
      <sz val="12"/>
      <color theme="1"/>
      <name val="Calibri"/>
      <family val="2"/>
      <scheme val="minor"/>
    </font>
    <font>
      <b/>
      <sz val="12"/>
      <color indexed="8"/>
      <name val="Arial"/>
      <family val="2"/>
    </font>
    <font>
      <b/>
      <sz val="14"/>
      <color indexed="8"/>
      <name val="Arial"/>
      <family val="2"/>
    </font>
    <font>
      <sz val="11"/>
      <color indexed="8"/>
      <name val="Arial"/>
      <family val="2"/>
    </font>
    <font>
      <sz val="11"/>
      <name val="Arial Nova Light"/>
      <family val="2"/>
    </font>
    <font>
      <sz val="7"/>
      <name val="Arial"/>
      <family val="2"/>
    </font>
    <font>
      <sz val="11"/>
      <color theme="1"/>
      <name val="Arial"/>
      <family val="2"/>
    </font>
    <font>
      <b/>
      <sz val="11"/>
      <name val="Arial Nova Light"/>
      <family val="2"/>
    </font>
    <font>
      <b/>
      <sz val="11"/>
      <name val="Arial"/>
      <family val="2"/>
    </font>
    <font>
      <sz val="11"/>
      <color rgb="FF000000"/>
      <name val="Arial Nova Light"/>
      <family val="2"/>
    </font>
    <font>
      <sz val="11"/>
      <name val="Calibri"/>
      <family val="2"/>
    </font>
    <font>
      <b/>
      <sz val="9"/>
      <name val="Arial"/>
      <family val="2"/>
    </font>
    <font>
      <b/>
      <sz val="10"/>
      <color indexed="81"/>
      <name val="Tahoma"/>
      <family val="2"/>
    </font>
    <font>
      <sz val="10"/>
      <color indexed="81"/>
      <name val="Tahoma"/>
      <family val="2"/>
    </font>
    <font>
      <sz val="10"/>
      <color rgb="FF000000"/>
      <name val="Arial"/>
      <family val="2"/>
    </font>
    <font>
      <sz val="9"/>
      <color rgb="FF000000"/>
      <name val="Arial"/>
      <family val="2"/>
    </font>
    <font>
      <sz val="8"/>
      <name val="Verdana"/>
      <family val="2"/>
    </font>
    <font>
      <sz val="11"/>
      <color rgb="FF000000"/>
      <name val="Calibri"/>
      <family val="2"/>
      <scheme val="minor"/>
    </font>
    <font>
      <sz val="9"/>
      <color theme="1"/>
      <name val="Calibri"/>
      <family val="2"/>
      <scheme val="minor"/>
    </font>
    <font>
      <sz val="9"/>
      <color theme="0"/>
      <name val="Calibri"/>
      <family val="2"/>
      <scheme val="minor"/>
    </font>
    <font>
      <sz val="9"/>
      <color theme="0"/>
      <name val="Arial"/>
      <family val="2"/>
    </font>
    <font>
      <b/>
      <sz val="11"/>
      <name val="Calibri"/>
      <family val="2"/>
    </font>
    <font>
      <sz val="11"/>
      <color theme="0"/>
      <name val="Calibri"/>
      <family val="2"/>
    </font>
    <font>
      <sz val="14"/>
      <name val="Tahoma"/>
      <family val="2"/>
    </font>
    <font>
      <b/>
      <sz val="14"/>
      <name val="Tahoma"/>
      <family val="2"/>
    </font>
    <font>
      <b/>
      <sz val="30"/>
      <name val="Arial"/>
      <family val="2"/>
    </font>
    <font>
      <b/>
      <sz val="30"/>
      <name val="Calibri"/>
      <family val="2"/>
      <scheme val="minor"/>
    </font>
    <font>
      <b/>
      <sz val="20"/>
      <name val="Arial"/>
      <family val="2"/>
    </font>
    <font>
      <sz val="12"/>
      <color indexed="8"/>
      <name val="Arial"/>
      <family val="2"/>
    </font>
    <font>
      <sz val="12"/>
      <color theme="1"/>
      <name val="Arial"/>
      <family val="2"/>
    </font>
    <font>
      <sz val="14"/>
      <color theme="1"/>
      <name val="Arial"/>
      <family val="2"/>
    </font>
    <font>
      <sz val="10.5"/>
      <color theme="1"/>
      <name val="Times New Roman"/>
      <family val="1"/>
    </font>
    <font>
      <sz val="14"/>
      <color indexed="8"/>
      <name val="Arial"/>
      <family val="2"/>
    </font>
    <font>
      <b/>
      <sz val="14"/>
      <color theme="1"/>
      <name val="Calibri"/>
      <family val="2"/>
      <scheme val="minor"/>
    </font>
    <font>
      <b/>
      <sz val="18"/>
      <color theme="1"/>
      <name val="Calibri"/>
      <family val="2"/>
      <scheme val="minor"/>
    </font>
    <font>
      <sz val="11"/>
      <color indexed="8"/>
      <name val="Calibri"/>
      <family val="2"/>
      <scheme val="minor"/>
    </font>
    <font>
      <b/>
      <sz val="20"/>
      <color theme="1"/>
      <name val="Calibri"/>
      <family val="2"/>
      <scheme val="minor"/>
    </font>
    <font>
      <b/>
      <sz val="16"/>
      <color theme="1"/>
      <name val="Calibri"/>
      <family val="2"/>
      <scheme val="minor"/>
    </font>
  </fonts>
  <fills count="1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00B050"/>
        <bgColor indexed="64"/>
      </patternFill>
    </fill>
    <fill>
      <patternFill patternType="solid">
        <fgColor theme="6" tint="-0.249977111117893"/>
        <bgColor indexed="64"/>
      </patternFill>
    </fill>
    <fill>
      <patternFill patternType="solid">
        <fgColor rgb="FF66990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66FF"/>
        <bgColor indexed="64"/>
      </patternFill>
    </fill>
    <fill>
      <patternFill patternType="solid">
        <fgColor indexed="9"/>
        <bgColor indexed="64"/>
      </patternFill>
    </fill>
    <fill>
      <patternFill patternType="solid">
        <fgColor theme="9" tint="-0.249977111117893"/>
        <bgColor indexed="64"/>
      </patternFill>
    </fill>
    <fill>
      <patternFill patternType="solid">
        <fgColor rgb="FFFFFFFF"/>
        <bgColor indexed="64"/>
      </patternFill>
    </fill>
    <fill>
      <patternFill patternType="solid">
        <fgColor rgb="FF92D050"/>
        <bgColor rgb="FF3AEE3A"/>
      </patternFill>
    </fill>
    <fill>
      <patternFill patternType="solid">
        <fgColor theme="9" tint="-0.499984740745262"/>
        <bgColor indexed="64"/>
      </patternFill>
    </fill>
    <fill>
      <patternFill patternType="solid">
        <fgColor rgb="FF00FF00"/>
        <bgColor indexed="64"/>
      </patternFill>
    </fill>
  </fills>
  <borders count="7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bottom/>
      <diagonal/>
    </border>
    <border>
      <left/>
      <right style="medium">
        <color auto="1"/>
      </right>
      <top/>
      <bottom/>
      <diagonal/>
    </border>
    <border>
      <left/>
      <right/>
      <top style="thin">
        <color auto="1"/>
      </top>
      <bottom style="thin">
        <color auto="1"/>
      </bottom>
      <diagonal/>
    </border>
    <border>
      <left/>
      <right/>
      <top style="thin">
        <color auto="1"/>
      </top>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medium">
        <color auto="1"/>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thin">
        <color auto="1"/>
      </right>
      <top style="medium">
        <color auto="1"/>
      </top>
      <bottom/>
      <diagonal/>
    </border>
    <border>
      <left style="thin">
        <color indexed="64"/>
      </left>
      <right style="medium">
        <color indexed="64"/>
      </right>
      <top style="medium">
        <color indexed="64"/>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indexed="64"/>
      </left>
      <right style="medium">
        <color indexed="64"/>
      </right>
      <top/>
      <bottom/>
      <diagonal/>
    </border>
    <border>
      <left style="medium">
        <color indexed="64"/>
      </left>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thin">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thin">
        <color auto="1"/>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bottom style="thin">
        <color auto="1"/>
      </bottom>
      <diagonal/>
    </border>
    <border>
      <left/>
      <right style="thin">
        <color auto="1"/>
      </right>
      <top/>
      <bottom style="medium">
        <color auto="1"/>
      </bottom>
      <diagonal/>
    </border>
    <border>
      <left/>
      <right style="thin">
        <color auto="1"/>
      </right>
      <top style="thin">
        <color auto="1"/>
      </top>
      <bottom/>
      <diagonal/>
    </border>
    <border>
      <left style="thin">
        <color auto="1"/>
      </left>
      <right/>
      <top style="medium">
        <color indexed="64"/>
      </top>
      <bottom style="medium">
        <color indexed="64"/>
      </bottom>
      <diagonal/>
    </border>
    <border>
      <left style="thin">
        <color auto="1"/>
      </left>
      <right/>
      <top/>
      <bottom style="medium">
        <color auto="1"/>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medium">
        <color auto="1"/>
      </bottom>
      <diagonal/>
    </border>
    <border>
      <left style="thin">
        <color auto="1"/>
      </left>
      <right/>
      <top/>
      <bottom/>
      <diagonal/>
    </border>
    <border>
      <left/>
      <right style="medium">
        <color indexed="64"/>
      </right>
      <top style="thin">
        <color indexed="64"/>
      </top>
      <bottom style="thin">
        <color indexed="64"/>
      </bottom>
      <diagonal/>
    </border>
    <border>
      <left/>
      <right style="thin">
        <color auto="1"/>
      </right>
      <top/>
      <bottom/>
      <diagonal/>
    </border>
  </borders>
  <cellStyleXfs count="14">
    <xf numFmtId="0" fontId="0" fillId="0" borderId="0"/>
    <xf numFmtId="41"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168" fontId="20" fillId="0" borderId="0" applyFont="0" applyFill="0" applyBorder="0" applyAlignment="0" applyProtection="0"/>
    <xf numFmtId="169" fontId="2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1" fontId="1" fillId="0" borderId="0" applyFont="0" applyFill="0" applyBorder="0" applyAlignment="0" applyProtection="0"/>
    <xf numFmtId="169" fontId="20" fillId="0" borderId="0" applyFont="0" applyFill="0" applyBorder="0" applyAlignment="0" applyProtection="0"/>
    <xf numFmtId="0" fontId="56" fillId="0" borderId="0"/>
    <xf numFmtId="169" fontId="20" fillId="0" borderId="0" applyFont="0" applyFill="0" applyBorder="0" applyAlignment="0" applyProtection="0"/>
  </cellStyleXfs>
  <cellXfs count="957">
    <xf numFmtId="0" fontId="0" fillId="0" borderId="0" xfId="0"/>
    <xf numFmtId="0" fontId="5" fillId="0" borderId="0" xfId="0" applyFont="1"/>
    <xf numFmtId="0" fontId="8" fillId="0" borderId="0" xfId="0" applyFont="1"/>
    <xf numFmtId="0" fontId="0" fillId="3" borderId="0" xfId="0" applyFill="1"/>
    <xf numFmtId="0" fontId="10" fillId="3" borderId="0" xfId="0" applyFont="1" applyFill="1"/>
    <xf numFmtId="0" fontId="11" fillId="3" borderId="0" xfId="0" applyFont="1" applyFill="1"/>
    <xf numFmtId="0" fontId="12" fillId="3" borderId="0" xfId="0" applyFont="1" applyFill="1" applyAlignment="1">
      <alignment horizontal="center"/>
    </xf>
    <xf numFmtId="0" fontId="12" fillId="3" borderId="0" xfId="0" applyFont="1" applyFill="1" applyAlignment="1">
      <alignment horizontal="center" vertical="center"/>
    </xf>
    <xf numFmtId="164" fontId="0" fillId="3" borderId="0" xfId="0" applyNumberFormat="1" applyFill="1" applyAlignment="1">
      <alignment horizontal="center"/>
    </xf>
    <xf numFmtId="0" fontId="15" fillId="0" borderId="0" xfId="0" applyFont="1" applyAlignment="1">
      <alignment horizontal="center" vertical="center"/>
    </xf>
    <xf numFmtId="0" fontId="12" fillId="2" borderId="30"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14" fillId="2" borderId="32" xfId="0" applyFont="1" applyFill="1" applyBorder="1" applyAlignment="1">
      <alignment horizontal="center" vertical="center" wrapText="1"/>
    </xf>
    <xf numFmtId="0" fontId="12" fillId="4" borderId="33" xfId="0" applyFont="1" applyFill="1" applyBorder="1" applyAlignment="1">
      <alignment horizontal="center" vertical="center" wrapText="1"/>
    </xf>
    <xf numFmtId="0" fontId="12" fillId="7" borderId="34"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4" fillId="5" borderId="17"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2" fillId="4" borderId="36" xfId="0" applyFont="1" applyFill="1" applyBorder="1" applyAlignment="1">
      <alignment horizontal="center" vertical="center" wrapText="1"/>
    </xf>
    <xf numFmtId="0" fontId="14" fillId="8" borderId="17" xfId="0" applyFont="1" applyFill="1" applyBorder="1" applyAlignment="1">
      <alignment horizontal="center" vertical="center" wrapText="1"/>
    </xf>
    <xf numFmtId="0" fontId="14" fillId="7" borderId="17" xfId="0" applyFont="1" applyFill="1" applyBorder="1" applyAlignment="1">
      <alignment horizontal="center" vertical="center" wrapText="1"/>
    </xf>
    <xf numFmtId="0" fontId="16" fillId="7" borderId="34"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4" fillId="8" borderId="35" xfId="0" applyFont="1" applyFill="1" applyBorder="1" applyAlignment="1">
      <alignment horizontal="center" vertical="center" wrapText="1"/>
    </xf>
    <xf numFmtId="0" fontId="19" fillId="2" borderId="21" xfId="0" applyFont="1" applyFill="1" applyBorder="1" applyAlignment="1" applyProtection="1">
      <alignment horizontal="left" vertical="center" wrapText="1"/>
      <protection locked="0"/>
    </xf>
    <xf numFmtId="10" fontId="12" fillId="0" borderId="28" xfId="3" applyNumberFormat="1" applyFont="1" applyFill="1" applyBorder="1" applyAlignment="1">
      <alignment horizontal="center" vertical="center"/>
    </xf>
    <xf numFmtId="9" fontId="12" fillId="0" borderId="28" xfId="3" applyFont="1" applyFill="1" applyBorder="1" applyAlignment="1">
      <alignment horizontal="center" vertical="center" wrapText="1"/>
    </xf>
    <xf numFmtId="10" fontId="12" fillId="0" borderId="28" xfId="3" applyNumberFormat="1" applyFont="1" applyFill="1" applyBorder="1" applyAlignment="1">
      <alignment horizontal="center" vertical="center" wrapText="1"/>
    </xf>
    <xf numFmtId="10" fontId="12" fillId="0" borderId="28" xfId="4" applyNumberFormat="1" applyFont="1" applyFill="1" applyBorder="1" applyAlignment="1">
      <alignment horizontal="center" vertical="center"/>
    </xf>
    <xf numFmtId="10" fontId="12" fillId="0" borderId="28" xfId="3" applyNumberFormat="1" applyFont="1" applyFill="1" applyBorder="1" applyAlignment="1" applyProtection="1">
      <alignment horizontal="center" vertical="center" wrapText="1"/>
      <protection locked="0"/>
    </xf>
    <xf numFmtId="9" fontId="12" fillId="0" borderId="28" xfId="3" applyFont="1" applyFill="1" applyBorder="1" applyAlignment="1">
      <alignment horizontal="center" vertical="center"/>
    </xf>
    <xf numFmtId="0" fontId="0" fillId="0" borderId="0" xfId="0" applyAlignment="1">
      <alignment horizontal="center" vertical="center"/>
    </xf>
    <xf numFmtId="166" fontId="19" fillId="4" borderId="44" xfId="0" applyNumberFormat="1" applyFont="1" applyFill="1" applyBorder="1" applyAlignment="1" applyProtection="1">
      <alignment horizontal="left" vertical="center" wrapText="1"/>
      <protection locked="0"/>
    </xf>
    <xf numFmtId="167" fontId="12" fillId="0" borderId="28" xfId="3" applyNumberFormat="1" applyFont="1" applyFill="1" applyBorder="1" applyAlignment="1">
      <alignment horizontal="center" vertical="center"/>
    </xf>
    <xf numFmtId="167" fontId="12" fillId="0" borderId="28" xfId="3" applyNumberFormat="1" applyFont="1" applyFill="1" applyBorder="1" applyAlignment="1" applyProtection="1">
      <alignment horizontal="center" vertical="center"/>
      <protection locked="0"/>
    </xf>
    <xf numFmtId="167" fontId="12" fillId="0" borderId="28" xfId="3" applyNumberFormat="1" applyFont="1" applyFill="1" applyBorder="1" applyAlignment="1" applyProtection="1">
      <alignment horizontal="center" vertical="center"/>
    </xf>
    <xf numFmtId="166" fontId="0" fillId="0" borderId="0" xfId="0" applyNumberFormat="1" applyAlignment="1">
      <alignment horizontal="center" vertical="center"/>
    </xf>
    <xf numFmtId="0" fontId="19" fillId="2" borderId="44" xfId="0" applyFont="1" applyFill="1" applyBorder="1" applyAlignment="1" applyProtection="1">
      <alignment horizontal="left" wrapText="1"/>
      <protection locked="0"/>
    </xf>
    <xf numFmtId="165" fontId="12" fillId="0" borderId="28" xfId="3" applyNumberFormat="1" applyFont="1" applyFill="1" applyBorder="1" applyAlignment="1">
      <alignment horizontal="center" vertical="center" wrapText="1"/>
    </xf>
    <xf numFmtId="10" fontId="12" fillId="0" borderId="28" xfId="4" applyNumberFormat="1" applyFont="1" applyFill="1" applyBorder="1" applyAlignment="1">
      <alignment horizontal="center" vertical="center" wrapText="1"/>
    </xf>
    <xf numFmtId="0" fontId="19" fillId="2" borderId="44" xfId="0" applyFont="1" applyFill="1" applyBorder="1" applyAlignment="1" applyProtection="1">
      <alignment horizontal="left" vertical="center" wrapText="1"/>
      <protection locked="0"/>
    </xf>
    <xf numFmtId="9" fontId="12" fillId="0" borderId="39" xfId="3" applyFont="1" applyFill="1" applyBorder="1" applyAlignment="1">
      <alignment horizontal="center" vertical="center" wrapText="1"/>
    </xf>
    <xf numFmtId="10" fontId="12" fillId="0" borderId="39" xfId="3" applyNumberFormat="1" applyFont="1" applyFill="1" applyBorder="1" applyAlignment="1">
      <alignment horizontal="center" vertical="center" wrapText="1"/>
    </xf>
    <xf numFmtId="10" fontId="12" fillId="0" borderId="39" xfId="4" applyNumberFormat="1" applyFont="1" applyFill="1" applyBorder="1" applyAlignment="1">
      <alignment horizontal="center" vertical="center" wrapText="1"/>
    </xf>
    <xf numFmtId="10" fontId="12" fillId="0" borderId="39" xfId="3" applyNumberFormat="1" applyFont="1" applyFill="1" applyBorder="1" applyAlignment="1" applyProtection="1">
      <alignment horizontal="center" vertical="center" wrapText="1"/>
      <protection locked="0"/>
    </xf>
    <xf numFmtId="10" fontId="12" fillId="0" borderId="39" xfId="3" applyNumberFormat="1" applyFont="1" applyFill="1" applyBorder="1" applyAlignment="1" applyProtection="1">
      <alignment horizontal="center" vertical="center" wrapText="1"/>
    </xf>
    <xf numFmtId="3" fontId="12" fillId="0" borderId="39" xfId="5" applyNumberFormat="1" applyFont="1" applyFill="1" applyBorder="1" applyAlignment="1">
      <alignment horizontal="center" vertical="center" wrapText="1"/>
    </xf>
    <xf numFmtId="9" fontId="12" fillId="0" borderId="39" xfId="3" applyFont="1" applyFill="1" applyBorder="1" applyAlignment="1">
      <alignment horizontal="center" vertical="center"/>
    </xf>
    <xf numFmtId="166" fontId="19" fillId="4" borderId="48" xfId="0" applyNumberFormat="1" applyFont="1" applyFill="1" applyBorder="1" applyAlignment="1" applyProtection="1">
      <alignment horizontal="left" vertical="center" wrapText="1"/>
      <protection locked="0"/>
    </xf>
    <xf numFmtId="167" fontId="12" fillId="9" borderId="30" xfId="3" applyNumberFormat="1" applyFont="1" applyFill="1" applyBorder="1" applyAlignment="1">
      <alignment horizontal="center" vertical="center"/>
    </xf>
    <xf numFmtId="167" fontId="12" fillId="9" borderId="32" xfId="3" applyNumberFormat="1" applyFont="1" applyFill="1" applyBorder="1" applyAlignment="1">
      <alignment horizontal="center" vertical="center"/>
    </xf>
    <xf numFmtId="167" fontId="12" fillId="9" borderId="32" xfId="3" applyNumberFormat="1" applyFont="1" applyFill="1" applyBorder="1" applyAlignment="1" applyProtection="1">
      <alignment horizontal="center" vertical="center"/>
    </xf>
    <xf numFmtId="3" fontId="14" fillId="9" borderId="32" xfId="0" applyNumberFormat="1" applyFont="1" applyFill="1" applyBorder="1" applyAlignment="1">
      <alignment horizontal="center" vertical="center"/>
    </xf>
    <xf numFmtId="3" fontId="14" fillId="9" borderId="32" xfId="0" applyNumberFormat="1" applyFont="1" applyFill="1" applyBorder="1" applyAlignment="1">
      <alignment horizontal="center" vertical="center" wrapText="1"/>
    </xf>
    <xf numFmtId="9" fontId="12" fillId="9" borderId="32" xfId="3" applyFont="1" applyFill="1" applyBorder="1" applyAlignment="1">
      <alignment horizontal="center" vertical="center" wrapText="1"/>
    </xf>
    <xf numFmtId="9" fontId="12" fillId="9" borderId="32" xfId="3" applyFont="1" applyFill="1" applyBorder="1" applyAlignment="1">
      <alignment horizontal="center" vertical="center"/>
    </xf>
    <xf numFmtId="9" fontId="12" fillId="9" borderId="49" xfId="3" applyFont="1" applyFill="1" applyBorder="1" applyAlignment="1">
      <alignment horizontal="center" vertical="center"/>
    </xf>
    <xf numFmtId="10" fontId="12" fillId="0" borderId="25" xfId="3" applyNumberFormat="1" applyFont="1" applyFill="1" applyBorder="1" applyAlignment="1">
      <alignment horizontal="center" vertical="center"/>
    </xf>
    <xf numFmtId="10" fontId="12" fillId="0" borderId="25" xfId="3" applyNumberFormat="1" applyFont="1" applyFill="1" applyBorder="1" applyAlignment="1">
      <alignment horizontal="center" vertical="center" wrapText="1"/>
    </xf>
    <xf numFmtId="9" fontId="12" fillId="0" borderId="25" xfId="3" applyFont="1" applyFill="1" applyBorder="1" applyAlignment="1">
      <alignment horizontal="center" vertical="center" wrapText="1"/>
    </xf>
    <xf numFmtId="10" fontId="12" fillId="0" borderId="25" xfId="4" applyNumberFormat="1" applyFont="1" applyFill="1" applyBorder="1" applyAlignment="1">
      <alignment horizontal="center" vertical="center" wrapText="1"/>
    </xf>
    <xf numFmtId="165" fontId="12" fillId="0" borderId="25" xfId="4" applyNumberFormat="1" applyFont="1" applyFill="1" applyBorder="1" applyAlignment="1">
      <alignment horizontal="center" vertical="center" wrapText="1"/>
    </xf>
    <xf numFmtId="49" fontId="12" fillId="0" borderId="25" xfId="6" applyNumberFormat="1" applyFont="1" applyFill="1" applyBorder="1" applyAlignment="1">
      <alignment horizontal="center" vertical="center" wrapText="1"/>
    </xf>
    <xf numFmtId="10" fontId="12" fillId="0" borderId="25" xfId="4" applyNumberFormat="1" applyFont="1" applyFill="1" applyBorder="1" applyAlignment="1">
      <alignment horizontal="center" vertical="center"/>
    </xf>
    <xf numFmtId="9" fontId="12" fillId="0" borderId="25" xfId="3" applyFont="1" applyFill="1" applyBorder="1" applyAlignment="1">
      <alignment horizontal="center" vertical="center"/>
    </xf>
    <xf numFmtId="2" fontId="12" fillId="0" borderId="25" xfId="3" applyNumberFormat="1" applyFont="1" applyFill="1" applyBorder="1" applyAlignment="1">
      <alignment horizontal="center" vertical="center"/>
    </xf>
    <xf numFmtId="169" fontId="12" fillId="0" borderId="25" xfId="6" applyFont="1" applyFill="1" applyBorder="1" applyAlignment="1">
      <alignment horizontal="center" vertical="center"/>
    </xf>
    <xf numFmtId="2" fontId="12" fillId="0" borderId="25" xfId="4" applyNumberFormat="1" applyFont="1" applyFill="1" applyBorder="1" applyAlignment="1">
      <alignment horizontal="center" vertical="center"/>
    </xf>
    <xf numFmtId="169" fontId="12" fillId="0" borderId="25" xfId="6" applyFont="1" applyFill="1" applyBorder="1" applyAlignment="1">
      <alignment horizontal="center" vertical="center" wrapText="1"/>
    </xf>
    <xf numFmtId="171" fontId="12" fillId="0" borderId="25" xfId="6" applyNumberFormat="1" applyFont="1" applyFill="1" applyBorder="1" applyAlignment="1">
      <alignment horizontal="center" vertical="center"/>
    </xf>
    <xf numFmtId="2" fontId="12" fillId="0" borderId="28" xfId="3" applyNumberFormat="1" applyFont="1" applyFill="1" applyBorder="1" applyAlignment="1">
      <alignment horizontal="center" vertical="center"/>
    </xf>
    <xf numFmtId="169" fontId="12" fillId="0" borderId="28" xfId="6" applyFont="1" applyFill="1" applyBorder="1" applyAlignment="1">
      <alignment horizontal="center" vertical="center"/>
    </xf>
    <xf numFmtId="3" fontId="12" fillId="0" borderId="28" xfId="6" applyNumberFormat="1" applyFont="1" applyFill="1" applyBorder="1" applyAlignment="1">
      <alignment horizontal="center" vertical="center"/>
    </xf>
    <xf numFmtId="49" fontId="12" fillId="0" borderId="28" xfId="6" applyNumberFormat="1" applyFont="1" applyFill="1" applyBorder="1" applyAlignment="1">
      <alignment horizontal="center" vertical="center" wrapText="1"/>
    </xf>
    <xf numFmtId="169" fontId="12" fillId="0" borderId="28" xfId="6" applyFont="1" applyFill="1" applyBorder="1" applyAlignment="1">
      <alignment horizontal="center" vertical="center" wrapText="1"/>
    </xf>
    <xf numFmtId="1" fontId="12" fillId="0" borderId="28" xfId="1" applyNumberFormat="1" applyFont="1" applyFill="1" applyBorder="1" applyAlignment="1" applyProtection="1">
      <alignment horizontal="center" vertical="center" wrapText="1"/>
    </xf>
    <xf numFmtId="2" fontId="12" fillId="0" borderId="39" xfId="3" applyNumberFormat="1" applyFont="1" applyFill="1" applyBorder="1" applyAlignment="1">
      <alignment horizontal="center" vertical="center"/>
    </xf>
    <xf numFmtId="169" fontId="12" fillId="0" borderId="39" xfId="6" applyFont="1" applyFill="1" applyBorder="1" applyAlignment="1">
      <alignment horizontal="center" vertical="center" wrapText="1"/>
    </xf>
    <xf numFmtId="4" fontId="12" fillId="0" borderId="39" xfId="5" applyNumberFormat="1" applyFont="1" applyFill="1" applyBorder="1" applyAlignment="1">
      <alignment horizontal="center" vertical="center" wrapText="1"/>
    </xf>
    <xf numFmtId="169" fontId="12" fillId="0" borderId="39" xfId="6" applyFont="1" applyFill="1" applyBorder="1" applyAlignment="1">
      <alignment vertical="center" wrapText="1"/>
    </xf>
    <xf numFmtId="169" fontId="12" fillId="0" borderId="39" xfId="6" applyFont="1" applyFill="1" applyBorder="1" applyAlignment="1" applyProtection="1">
      <alignment horizontal="center" vertical="center" wrapText="1"/>
      <protection locked="0"/>
    </xf>
    <xf numFmtId="165" fontId="12" fillId="0" borderId="25" xfId="4" applyNumberFormat="1" applyFont="1" applyFill="1" applyBorder="1" applyAlignment="1">
      <alignment horizontal="center" vertical="center"/>
    </xf>
    <xf numFmtId="172" fontId="12" fillId="0" borderId="25" xfId="6" applyNumberFormat="1" applyFont="1" applyFill="1" applyBorder="1" applyAlignment="1">
      <alignment horizontal="center" vertical="center"/>
    </xf>
    <xf numFmtId="165" fontId="12" fillId="0" borderId="25" xfId="3" applyNumberFormat="1" applyFont="1" applyFill="1" applyBorder="1" applyAlignment="1">
      <alignment horizontal="center" vertical="center" wrapText="1"/>
    </xf>
    <xf numFmtId="9" fontId="12" fillId="0" borderId="28" xfId="4" applyFont="1" applyFill="1" applyBorder="1" applyAlignment="1">
      <alignment horizontal="center" vertical="center"/>
    </xf>
    <xf numFmtId="173" fontId="21" fillId="0" borderId="28" xfId="7" applyNumberFormat="1" applyFont="1" applyFill="1" applyBorder="1" applyAlignment="1">
      <alignment horizontal="center" vertical="center"/>
    </xf>
    <xf numFmtId="9" fontId="12" fillId="0" borderId="28" xfId="3" applyFont="1" applyFill="1" applyBorder="1" applyAlignment="1" applyProtection="1">
      <alignment horizontal="center" vertical="center"/>
      <protection locked="0"/>
    </xf>
    <xf numFmtId="172" fontId="12" fillId="0" borderId="28" xfId="6" applyNumberFormat="1" applyFont="1" applyFill="1" applyBorder="1" applyAlignment="1">
      <alignment horizontal="center" vertical="center" wrapText="1"/>
    </xf>
    <xf numFmtId="165" fontId="12" fillId="0" borderId="39" xfId="3" applyNumberFormat="1" applyFont="1" applyFill="1" applyBorder="1" applyAlignment="1">
      <alignment horizontal="center" vertical="center" wrapText="1"/>
    </xf>
    <xf numFmtId="10" fontId="12" fillId="0" borderId="39" xfId="3" applyNumberFormat="1" applyFont="1" applyFill="1" applyBorder="1" applyAlignment="1">
      <alignment horizontal="center" vertical="center"/>
    </xf>
    <xf numFmtId="37" fontId="12" fillId="0" borderId="28" xfId="5" applyNumberFormat="1" applyFont="1" applyFill="1" applyBorder="1" applyAlignment="1">
      <alignment horizontal="center" vertical="center"/>
    </xf>
    <xf numFmtId="3" fontId="12" fillId="0" borderId="28" xfId="6" applyNumberFormat="1" applyFont="1" applyFill="1" applyBorder="1" applyAlignment="1">
      <alignment horizontal="center" vertical="center" wrapText="1"/>
    </xf>
    <xf numFmtId="172" fontId="12" fillId="0" borderId="28" xfId="6" applyNumberFormat="1" applyFont="1" applyFill="1" applyBorder="1" applyAlignment="1">
      <alignment horizontal="center" vertical="center"/>
    </xf>
    <xf numFmtId="165" fontId="12" fillId="0" borderId="28" xfId="4" applyNumberFormat="1" applyFont="1" applyFill="1" applyBorder="1" applyAlignment="1">
      <alignment horizontal="center" vertical="center"/>
    </xf>
    <xf numFmtId="165" fontId="12" fillId="0" borderId="28" xfId="5" applyNumberFormat="1" applyFont="1" applyFill="1" applyBorder="1" applyAlignment="1">
      <alignment horizontal="center" vertical="center"/>
    </xf>
    <xf numFmtId="164" fontId="12" fillId="0" borderId="28" xfId="6" applyNumberFormat="1" applyFont="1" applyFill="1" applyBorder="1" applyAlignment="1">
      <alignment horizontal="center" vertical="center"/>
    </xf>
    <xf numFmtId="0" fontId="12" fillId="0" borderId="39" xfId="3" applyNumberFormat="1" applyFont="1" applyFill="1" applyBorder="1" applyAlignment="1">
      <alignment horizontal="center" vertical="center" wrapText="1"/>
    </xf>
    <xf numFmtId="166" fontId="19" fillId="2" borderId="21" xfId="0" applyNumberFormat="1" applyFont="1" applyFill="1" applyBorder="1" applyAlignment="1" applyProtection="1">
      <alignment horizontal="left" vertical="top" wrapText="1"/>
      <protection locked="0"/>
    </xf>
    <xf numFmtId="3" fontId="12" fillId="0" borderId="24" xfId="5" applyNumberFormat="1" applyFont="1" applyFill="1" applyBorder="1" applyAlignment="1">
      <alignment horizontal="center" vertical="center" wrapText="1"/>
    </xf>
    <xf numFmtId="3" fontId="12" fillId="0" borderId="25" xfId="5" applyNumberFormat="1" applyFont="1" applyFill="1" applyBorder="1" applyAlignment="1">
      <alignment horizontal="center" vertical="center" wrapText="1"/>
    </xf>
    <xf numFmtId="3" fontId="12" fillId="0" borderId="52" xfId="5" applyNumberFormat="1" applyFont="1" applyFill="1" applyBorder="1" applyAlignment="1">
      <alignment horizontal="center" vertical="center" wrapText="1"/>
    </xf>
    <xf numFmtId="166" fontId="0" fillId="0" borderId="0" xfId="0" applyNumberFormat="1" applyAlignment="1">
      <alignment horizontal="center"/>
    </xf>
    <xf numFmtId="166" fontId="19" fillId="4" borderId="44" xfId="0" applyNumberFormat="1" applyFont="1" applyFill="1" applyBorder="1" applyAlignment="1" applyProtection="1">
      <alignment horizontal="left" vertical="top" wrapText="1"/>
      <protection locked="0"/>
    </xf>
    <xf numFmtId="167" fontId="12" fillId="10" borderId="27" xfId="3" applyNumberFormat="1" applyFont="1" applyFill="1" applyBorder="1" applyAlignment="1">
      <alignment horizontal="center" vertical="center"/>
    </xf>
    <xf numFmtId="167" fontId="12" fillId="10" borderId="28" xfId="3" applyNumberFormat="1" applyFont="1" applyFill="1" applyBorder="1" applyAlignment="1">
      <alignment horizontal="center" vertical="center"/>
    </xf>
    <xf numFmtId="167" fontId="12" fillId="10" borderId="28" xfId="3" applyNumberFormat="1" applyFont="1" applyFill="1" applyBorder="1" applyAlignment="1" applyProtection="1">
      <alignment horizontal="center" vertical="center"/>
    </xf>
    <xf numFmtId="167" fontId="12" fillId="10" borderId="29" xfId="3" applyNumberFormat="1" applyFont="1" applyFill="1" applyBorder="1" applyAlignment="1">
      <alignment horizontal="center" vertical="center"/>
    </xf>
    <xf numFmtId="3" fontId="12" fillId="0" borderId="50" xfId="5" applyNumberFormat="1" applyFont="1" applyFill="1" applyBorder="1" applyAlignment="1">
      <alignment horizontal="center" vertical="center" wrapText="1"/>
    </xf>
    <xf numFmtId="3" fontId="12" fillId="0" borderId="28" xfId="5" applyNumberFormat="1" applyFont="1" applyFill="1" applyBorder="1" applyAlignment="1">
      <alignment horizontal="center" vertical="center" wrapText="1"/>
    </xf>
    <xf numFmtId="3" fontId="12" fillId="0" borderId="53" xfId="5" applyNumberFormat="1" applyFont="1" applyFill="1" applyBorder="1" applyAlignment="1">
      <alignment horizontal="center" vertical="center" wrapText="1"/>
    </xf>
    <xf numFmtId="166" fontId="19" fillId="2" borderId="48" xfId="0" applyNumberFormat="1" applyFont="1" applyFill="1" applyBorder="1" applyAlignment="1" applyProtection="1">
      <alignment horizontal="left" vertical="top" wrapText="1"/>
      <protection locked="0"/>
    </xf>
    <xf numFmtId="167" fontId="12" fillId="10" borderId="54" xfId="3" applyNumberFormat="1" applyFont="1" applyFill="1" applyBorder="1" applyAlignment="1">
      <alignment horizontal="center" vertical="center"/>
    </xf>
    <xf numFmtId="167" fontId="12" fillId="10" borderId="55" xfId="3" applyNumberFormat="1" applyFont="1" applyFill="1" applyBorder="1" applyAlignment="1">
      <alignment horizontal="center" vertical="center"/>
    </xf>
    <xf numFmtId="167" fontId="12" fillId="10" borderId="55" xfId="3" applyNumberFormat="1" applyFont="1" applyFill="1" applyBorder="1" applyAlignment="1" applyProtection="1">
      <alignment horizontal="center" vertical="center"/>
    </xf>
    <xf numFmtId="167" fontId="12" fillId="10" borderId="56" xfId="3" applyNumberFormat="1" applyFont="1" applyFill="1" applyBorder="1" applyAlignment="1">
      <alignment horizontal="center" vertical="center"/>
    </xf>
    <xf numFmtId="0" fontId="10" fillId="0" borderId="0" xfId="0" applyFont="1"/>
    <xf numFmtId="0" fontId="11" fillId="0" borderId="0" xfId="0" applyFont="1"/>
    <xf numFmtId="0" fontId="12" fillId="0" borderId="0" xfId="0" applyFont="1" applyAlignment="1">
      <alignment horizontal="center"/>
    </xf>
    <xf numFmtId="42" fontId="12" fillId="0" borderId="0" xfId="2" applyFont="1" applyFill="1" applyAlignment="1">
      <alignment horizontal="center"/>
    </xf>
    <xf numFmtId="42" fontId="12" fillId="0" borderId="0" xfId="2" applyFont="1" applyFill="1" applyAlignment="1">
      <alignment horizontal="center" vertical="center"/>
    </xf>
    <xf numFmtId="42" fontId="12" fillId="11" borderId="0" xfId="2" applyFont="1" applyFill="1" applyAlignment="1">
      <alignment horizontal="center"/>
    </xf>
    <xf numFmtId="3" fontId="12" fillId="0" borderId="0" xfId="2" applyNumberFormat="1" applyFont="1" applyFill="1" applyAlignment="1">
      <alignment horizontal="center"/>
    </xf>
    <xf numFmtId="0" fontId="0" fillId="0" borderId="0" xfId="0" applyAlignment="1">
      <alignment horizontal="center"/>
    </xf>
    <xf numFmtId="0" fontId="2" fillId="0" borderId="0" xfId="0" applyFont="1"/>
    <xf numFmtId="10" fontId="12" fillId="0" borderId="0" xfId="0" applyNumberFormat="1" applyFont="1" applyAlignment="1">
      <alignment horizontal="center"/>
    </xf>
    <xf numFmtId="4" fontId="12" fillId="0" borderId="0" xfId="0" applyNumberFormat="1" applyFont="1" applyAlignment="1">
      <alignment horizontal="center"/>
    </xf>
    <xf numFmtId="3" fontId="0" fillId="0" borderId="0" xfId="0" applyNumberFormat="1"/>
    <xf numFmtId="169" fontId="0" fillId="0" borderId="0" xfId="6" applyFont="1" applyFill="1"/>
    <xf numFmtId="164" fontId="12" fillId="0" borderId="0" xfId="6" applyNumberFormat="1" applyFont="1" applyAlignment="1">
      <alignment horizontal="center"/>
    </xf>
    <xf numFmtId="0" fontId="2" fillId="9" borderId="28" xfId="0" applyFont="1" applyFill="1" applyBorder="1" applyAlignment="1">
      <alignment horizontal="center" vertical="center"/>
    </xf>
    <xf numFmtId="9" fontId="12" fillId="0" borderId="0" xfId="0" applyNumberFormat="1" applyFont="1" applyAlignment="1">
      <alignment horizontal="center"/>
    </xf>
    <xf numFmtId="3" fontId="12" fillId="0" borderId="0" xfId="6" applyNumberFormat="1" applyFont="1" applyFill="1" applyAlignment="1">
      <alignment horizontal="center"/>
    </xf>
    <xf numFmtId="169" fontId="12" fillId="0" borderId="0" xfId="6" applyFont="1" applyFill="1" applyAlignment="1">
      <alignment horizontal="center"/>
    </xf>
    <xf numFmtId="3" fontId="12" fillId="0" borderId="0" xfId="0" applyNumberFormat="1" applyFont="1" applyAlignment="1">
      <alignment horizontal="center"/>
    </xf>
    <xf numFmtId="0" fontId="0" fillId="0" borderId="28" xfId="0" applyBorder="1" applyAlignment="1">
      <alignment horizontal="center" vertical="center"/>
    </xf>
    <xf numFmtId="10" fontId="12" fillId="0" borderId="0" xfId="3" applyNumberFormat="1" applyFont="1" applyFill="1" applyAlignment="1">
      <alignment horizontal="center"/>
    </xf>
    <xf numFmtId="43" fontId="12" fillId="0" borderId="0" xfId="0" applyNumberFormat="1" applyFont="1" applyAlignment="1">
      <alignment horizontal="center"/>
    </xf>
    <xf numFmtId="164" fontId="12" fillId="0" borderId="0" xfId="0" applyNumberFormat="1" applyFont="1" applyAlignment="1">
      <alignment horizontal="center"/>
    </xf>
    <xf numFmtId="0" fontId="12" fillId="0" borderId="0" xfId="0" applyFont="1" applyAlignment="1">
      <alignment horizontal="center" vertical="center"/>
    </xf>
    <xf numFmtId="3" fontId="24" fillId="0" borderId="0" xfId="0" applyNumberFormat="1" applyFont="1"/>
    <xf numFmtId="166" fontId="12" fillId="0" borderId="0" xfId="0" applyNumberFormat="1" applyFont="1" applyAlignment="1">
      <alignment horizontal="center"/>
    </xf>
    <xf numFmtId="166" fontId="12" fillId="0" borderId="0" xfId="0" applyNumberFormat="1" applyFont="1" applyAlignment="1">
      <alignment horizontal="center" vertical="center"/>
    </xf>
    <xf numFmtId="166" fontId="25" fillId="0" borderId="0" xfId="5" applyNumberFormat="1" applyFont="1" applyFill="1" applyBorder="1" applyAlignment="1">
      <alignment horizontal="center" vertical="center"/>
    </xf>
    <xf numFmtId="169" fontId="12" fillId="0" borderId="0" xfId="6" applyFont="1" applyFill="1" applyBorder="1" applyAlignment="1">
      <alignment horizontal="center"/>
    </xf>
    <xf numFmtId="41" fontId="0" fillId="0" borderId="0" xfId="1" applyFont="1"/>
    <xf numFmtId="166" fontId="25" fillId="0" borderId="0" xfId="0" applyNumberFormat="1" applyFont="1" applyAlignment="1">
      <alignment horizontal="center" vertical="center"/>
    </xf>
    <xf numFmtId="167" fontId="12" fillId="0" borderId="0" xfId="0" applyNumberFormat="1" applyFont="1" applyAlignment="1">
      <alignment horizontal="center"/>
    </xf>
    <xf numFmtId="9" fontId="12" fillId="0" borderId="0" xfId="3" applyFont="1" applyAlignment="1">
      <alignment horizontal="center"/>
    </xf>
    <xf numFmtId="8" fontId="12" fillId="0" borderId="0" xfId="0" applyNumberFormat="1" applyFont="1" applyAlignment="1">
      <alignment horizontal="center"/>
    </xf>
    <xf numFmtId="0" fontId="10" fillId="0" borderId="0" xfId="8" applyAlignment="1">
      <alignment vertical="center"/>
    </xf>
    <xf numFmtId="0" fontId="7" fillId="3" borderId="56" xfId="0" applyFont="1" applyFill="1" applyBorder="1" applyAlignment="1">
      <alignment horizontal="center" vertical="center" wrapText="1"/>
    </xf>
    <xf numFmtId="0" fontId="10" fillId="12" borderId="0" xfId="8" applyFill="1" applyAlignment="1">
      <alignment vertical="center"/>
    </xf>
    <xf numFmtId="0" fontId="38" fillId="2" borderId="55" xfId="8" applyFont="1" applyFill="1" applyBorder="1" applyAlignment="1">
      <alignment horizontal="center" vertical="center" textRotation="90" wrapText="1"/>
    </xf>
    <xf numFmtId="10" fontId="10" fillId="2" borderId="55" xfId="8" applyNumberFormat="1" applyFill="1" applyBorder="1" applyAlignment="1">
      <alignment horizontal="center" vertical="center" wrapText="1"/>
    </xf>
    <xf numFmtId="0" fontId="37" fillId="2" borderId="55" xfId="8" applyFont="1" applyFill="1" applyBorder="1" applyAlignment="1">
      <alignment horizontal="center" vertical="center" wrapText="1"/>
    </xf>
    <xf numFmtId="10" fontId="11" fillId="2" borderId="19" xfId="0" applyNumberFormat="1" applyFont="1" applyFill="1" applyBorder="1" applyAlignment="1">
      <alignment vertical="center"/>
    </xf>
    <xf numFmtId="10" fontId="39" fillId="0" borderId="19" xfId="8" applyNumberFormat="1" applyFont="1" applyBorder="1" applyAlignment="1">
      <alignment horizontal="center" vertical="center" wrapText="1"/>
    </xf>
    <xf numFmtId="10" fontId="10" fillId="12" borderId="0" xfId="8" applyNumberFormat="1" applyFill="1" applyAlignment="1">
      <alignment vertical="center"/>
    </xf>
    <xf numFmtId="9" fontId="10" fillId="12" borderId="0" xfId="8" applyNumberFormat="1" applyFill="1" applyAlignment="1">
      <alignment vertical="center"/>
    </xf>
    <xf numFmtId="10" fontId="11" fillId="4" borderId="28" xfId="0" applyNumberFormat="1" applyFont="1" applyFill="1" applyBorder="1" applyAlignment="1">
      <alignment vertical="center"/>
    </xf>
    <xf numFmtId="10" fontId="39" fillId="0" borderId="28" xfId="8" applyNumberFormat="1" applyFont="1" applyBorder="1" applyAlignment="1">
      <alignment horizontal="center" vertical="center" wrapText="1"/>
    </xf>
    <xf numFmtId="10" fontId="39" fillId="0" borderId="28" xfId="8" applyNumberFormat="1" applyFont="1" applyBorder="1" applyAlignment="1" applyProtection="1">
      <alignment horizontal="center" vertical="center" wrapText="1"/>
      <protection locked="0"/>
    </xf>
    <xf numFmtId="10" fontId="10" fillId="12" borderId="0" xfId="4" applyNumberFormat="1" applyFont="1" applyFill="1" applyAlignment="1">
      <alignment vertical="center"/>
    </xf>
    <xf numFmtId="10" fontId="11" fillId="2" borderId="28" xfId="0" applyNumberFormat="1" applyFont="1" applyFill="1" applyBorder="1" applyAlignment="1">
      <alignment vertical="center"/>
    </xf>
    <xf numFmtId="10" fontId="11" fillId="4" borderId="55" xfId="0" applyNumberFormat="1" applyFont="1" applyFill="1" applyBorder="1" applyAlignment="1">
      <alignment vertical="center"/>
    </xf>
    <xf numFmtId="10" fontId="39" fillId="0" borderId="55" xfId="8" applyNumberFormat="1" applyFont="1" applyBorder="1" applyAlignment="1">
      <alignment horizontal="center" vertical="center" wrapText="1"/>
    </xf>
    <xf numFmtId="10" fontId="39" fillId="0" borderId="55" xfId="8" applyNumberFormat="1" applyFont="1" applyBorder="1" applyAlignment="1" applyProtection="1">
      <alignment horizontal="center" vertical="center" wrapText="1"/>
      <protection locked="0"/>
    </xf>
    <xf numFmtId="9" fontId="10" fillId="12" borderId="0" xfId="4" applyFont="1" applyFill="1" applyAlignment="1">
      <alignment vertical="center"/>
    </xf>
    <xf numFmtId="2" fontId="10" fillId="12" borderId="0" xfId="8" applyNumberFormat="1" applyFill="1" applyAlignment="1">
      <alignment vertical="center"/>
    </xf>
    <xf numFmtId="10" fontId="11" fillId="4" borderId="39" xfId="0" applyNumberFormat="1" applyFont="1" applyFill="1" applyBorder="1" applyAlignment="1">
      <alignment vertical="center"/>
    </xf>
    <xf numFmtId="10" fontId="10" fillId="0" borderId="0" xfId="4" applyNumberFormat="1" applyFont="1" applyFill="1" applyAlignment="1">
      <alignment vertical="center"/>
    </xf>
    <xf numFmtId="10" fontId="19" fillId="0" borderId="19" xfId="0" applyNumberFormat="1" applyFont="1" applyBorder="1" applyAlignment="1">
      <alignment horizontal="center" vertical="center"/>
    </xf>
    <xf numFmtId="10" fontId="19" fillId="0" borderId="19" xfId="4" applyNumberFormat="1" applyFont="1" applyFill="1" applyBorder="1" applyAlignment="1" applyProtection="1">
      <alignment horizontal="center" vertical="center"/>
    </xf>
    <xf numFmtId="10" fontId="19" fillId="0" borderId="19" xfId="4" applyNumberFormat="1" applyFont="1" applyFill="1" applyBorder="1" applyAlignment="1">
      <alignment horizontal="center" vertical="center"/>
    </xf>
    <xf numFmtId="174" fontId="10" fillId="12" borderId="0" xfId="8" applyNumberFormat="1" applyFill="1" applyAlignment="1">
      <alignment vertical="center"/>
    </xf>
    <xf numFmtId="14" fontId="10" fillId="12" borderId="0" xfId="8" applyNumberFormat="1" applyFill="1" applyAlignment="1">
      <alignment vertical="center"/>
    </xf>
    <xf numFmtId="165" fontId="19" fillId="0" borderId="19" xfId="0" applyNumberFormat="1" applyFont="1" applyBorder="1" applyAlignment="1">
      <alignment horizontal="center" vertical="center"/>
    </xf>
    <xf numFmtId="10" fontId="19" fillId="0" borderId="55" xfId="8" applyNumberFormat="1" applyFont="1" applyBorder="1" applyAlignment="1">
      <alignment horizontal="center" vertical="center" wrapText="1"/>
    </xf>
    <xf numFmtId="10" fontId="19" fillId="0" borderId="55" xfId="8" applyNumberFormat="1" applyFont="1" applyBorder="1" applyAlignment="1" applyProtection="1">
      <alignment horizontal="center" vertical="center" wrapText="1"/>
      <protection locked="0"/>
    </xf>
    <xf numFmtId="10" fontId="11" fillId="2" borderId="25" xfId="0" applyNumberFormat="1" applyFont="1" applyFill="1" applyBorder="1" applyAlignment="1">
      <alignment vertical="center"/>
    </xf>
    <xf numFmtId="10" fontId="19" fillId="0" borderId="39" xfId="8" applyNumberFormat="1" applyFont="1" applyBorder="1" applyAlignment="1">
      <alignment horizontal="center" vertical="center" wrapText="1"/>
    </xf>
    <xf numFmtId="10" fontId="19" fillId="0" borderId="39" xfId="8" applyNumberFormat="1" applyFont="1" applyBorder="1" applyAlignment="1" applyProtection="1">
      <alignment horizontal="center" vertical="center" wrapText="1"/>
      <protection locked="0"/>
    </xf>
    <xf numFmtId="165" fontId="37" fillId="2" borderId="32" xfId="4" applyNumberFormat="1" applyFont="1" applyFill="1" applyBorder="1" applyAlignment="1">
      <alignment horizontal="center" vertical="center" wrapText="1"/>
    </xf>
    <xf numFmtId="0" fontId="37" fillId="2" borderId="49" xfId="8" applyFont="1" applyFill="1" applyBorder="1" applyAlignment="1">
      <alignment horizontal="center" vertical="center" wrapText="1"/>
    </xf>
    <xf numFmtId="0" fontId="11" fillId="12" borderId="0" xfId="8" applyFont="1" applyFill="1" applyAlignment="1">
      <alignment vertical="center"/>
    </xf>
    <xf numFmtId="0" fontId="11" fillId="0" borderId="0" xfId="8" applyFont="1" applyAlignment="1">
      <alignment vertical="center"/>
    </xf>
    <xf numFmtId="0" fontId="10" fillId="12" borderId="0" xfId="8" applyFill="1" applyAlignment="1">
      <alignment horizontal="left" vertical="center"/>
    </xf>
    <xf numFmtId="2" fontId="41" fillId="3" borderId="0" xfId="8" applyNumberFormat="1" applyFont="1" applyFill="1" applyAlignment="1">
      <alignment vertical="center"/>
    </xf>
    <xf numFmtId="9" fontId="41" fillId="12" borderId="0" xfId="8" applyNumberFormat="1" applyFont="1" applyFill="1" applyAlignment="1">
      <alignment vertical="center"/>
    </xf>
    <xf numFmtId="10" fontId="10" fillId="0" borderId="0" xfId="8" applyNumberFormat="1" applyAlignment="1">
      <alignment vertical="center"/>
    </xf>
    <xf numFmtId="0" fontId="10" fillId="0" borderId="0" xfId="8" applyAlignment="1">
      <alignment horizontal="left" vertical="center"/>
    </xf>
    <xf numFmtId="0" fontId="42" fillId="0" borderId="0" xfId="0" applyFont="1"/>
    <xf numFmtId="0" fontId="37" fillId="2" borderId="41" xfId="0" applyFont="1" applyFill="1" applyBorder="1" applyAlignment="1">
      <alignment horizontal="center" vertical="center" wrapText="1"/>
    </xf>
    <xf numFmtId="0" fontId="37" fillId="2" borderId="42" xfId="0" applyFont="1" applyFill="1" applyBorder="1" applyAlignment="1">
      <alignment horizontal="center" vertical="center" wrapText="1"/>
    </xf>
    <xf numFmtId="0" fontId="37" fillId="2" borderId="42" xfId="9" applyFont="1" applyFill="1" applyBorder="1" applyAlignment="1">
      <alignment horizontal="center" vertical="center" wrapText="1"/>
    </xf>
    <xf numFmtId="0" fontId="37" fillId="2" borderId="67" xfId="0" applyFont="1" applyFill="1" applyBorder="1" applyAlignment="1">
      <alignment horizontal="center" vertical="center" wrapText="1"/>
    </xf>
    <xf numFmtId="0" fontId="37" fillId="2" borderId="45" xfId="0" applyFont="1" applyFill="1" applyBorder="1" applyAlignment="1">
      <alignment horizontal="center" vertical="center" wrapText="1"/>
    </xf>
    <xf numFmtId="0" fontId="37" fillId="2" borderId="68" xfId="0" applyFont="1" applyFill="1" applyBorder="1" applyAlignment="1">
      <alignment horizontal="center" vertical="center" wrapText="1"/>
    </xf>
    <xf numFmtId="0" fontId="37" fillId="2" borderId="55" xfId="0" applyFont="1" applyFill="1" applyBorder="1" applyAlignment="1">
      <alignment horizontal="center" vertical="center" wrapText="1"/>
    </xf>
    <xf numFmtId="0" fontId="37" fillId="2" borderId="54" xfId="0" applyFont="1" applyFill="1" applyBorder="1" applyAlignment="1">
      <alignment horizontal="center" vertical="center" wrapText="1"/>
    </xf>
    <xf numFmtId="0" fontId="37" fillId="2" borderId="69" xfId="0" applyFont="1" applyFill="1" applyBorder="1" applyAlignment="1">
      <alignment horizontal="center" vertical="center" wrapText="1"/>
    </xf>
    <xf numFmtId="0" fontId="47" fillId="2" borderId="25" xfId="0" applyFont="1" applyFill="1" applyBorder="1" applyAlignment="1" applyProtection="1">
      <alignment horizontal="left" vertical="center" wrapText="1"/>
      <protection locked="0"/>
    </xf>
    <xf numFmtId="10" fontId="22" fillId="0" borderId="28" xfId="4" applyNumberFormat="1" applyFont="1" applyFill="1" applyBorder="1" applyAlignment="1">
      <alignment horizontal="center" vertical="center" wrapText="1"/>
    </xf>
    <xf numFmtId="9" fontId="22" fillId="0" borderId="28" xfId="4" applyFont="1" applyFill="1" applyBorder="1" applyAlignment="1" applyProtection="1">
      <alignment horizontal="center" vertical="center" wrapText="1"/>
    </xf>
    <xf numFmtId="9" fontId="22" fillId="0" borderId="28" xfId="4" applyFont="1" applyFill="1" applyBorder="1" applyAlignment="1" applyProtection="1">
      <alignment horizontal="center" vertical="center" wrapText="1"/>
      <protection locked="0"/>
    </xf>
    <xf numFmtId="9" fontId="22" fillId="0" borderId="28" xfId="4" applyFont="1" applyFill="1" applyBorder="1" applyAlignment="1">
      <alignment horizontal="center" vertical="center" wrapText="1"/>
    </xf>
    <xf numFmtId="10" fontId="22" fillId="0" borderId="28" xfId="4" applyNumberFormat="1" applyFont="1" applyFill="1" applyBorder="1" applyAlignment="1" applyProtection="1">
      <alignment horizontal="center" vertical="center" wrapText="1"/>
    </xf>
    <xf numFmtId="10" fontId="22" fillId="0" borderId="28" xfId="4" applyNumberFormat="1" applyFont="1" applyFill="1" applyBorder="1" applyAlignment="1" applyProtection="1">
      <alignment horizontal="center" vertical="center" wrapText="1"/>
      <protection locked="0"/>
    </xf>
    <xf numFmtId="166" fontId="47" fillId="4" borderId="28" xfId="0" applyNumberFormat="1" applyFont="1" applyFill="1" applyBorder="1" applyAlignment="1" applyProtection="1">
      <alignment horizontal="left" vertical="center" wrapText="1"/>
      <protection locked="0"/>
    </xf>
    <xf numFmtId="169" fontId="22" fillId="0" borderId="28" xfId="6" applyFont="1" applyFill="1" applyBorder="1" applyAlignment="1">
      <alignment horizontal="center" vertical="center" wrapText="1"/>
    </xf>
    <xf numFmtId="0" fontId="47" fillId="2" borderId="28" xfId="0" applyFont="1" applyFill="1" applyBorder="1" applyAlignment="1" applyProtection="1">
      <alignment horizontal="left" vertical="center" wrapText="1"/>
      <protection locked="0"/>
    </xf>
    <xf numFmtId="169" fontId="22" fillId="0" borderId="28" xfId="6" applyFont="1" applyFill="1" applyBorder="1" applyAlignment="1" applyProtection="1">
      <alignment horizontal="center" vertical="center" wrapText="1"/>
    </xf>
    <xf numFmtId="169" fontId="22" fillId="0" borderId="28" xfId="6" applyFont="1" applyFill="1" applyBorder="1" applyAlignment="1" applyProtection="1">
      <alignment horizontal="center" vertical="center" wrapText="1"/>
      <protection locked="0"/>
    </xf>
    <xf numFmtId="0" fontId="22" fillId="0" borderId="28" xfId="4" applyNumberFormat="1" applyFont="1" applyFill="1" applyBorder="1" applyAlignment="1">
      <alignment horizontal="center" vertical="center" wrapText="1"/>
    </xf>
    <xf numFmtId="0" fontId="22" fillId="0" borderId="28" xfId="4" applyNumberFormat="1" applyFont="1" applyFill="1" applyBorder="1" applyAlignment="1" applyProtection="1">
      <alignment horizontal="center" vertical="center" wrapText="1"/>
    </xf>
    <xf numFmtId="0" fontId="22" fillId="0" borderId="28" xfId="4" applyNumberFormat="1" applyFont="1" applyFill="1" applyBorder="1" applyAlignment="1" applyProtection="1">
      <alignment horizontal="center" vertical="center" wrapText="1"/>
      <protection locked="0"/>
    </xf>
    <xf numFmtId="2" fontId="22" fillId="0" borderId="28" xfId="4" applyNumberFormat="1" applyFont="1" applyFill="1" applyBorder="1" applyAlignment="1" applyProtection="1">
      <alignment horizontal="center" vertical="center" wrapText="1"/>
    </xf>
    <xf numFmtId="166" fontId="47" fillId="4" borderId="39" xfId="0" applyNumberFormat="1" applyFont="1" applyFill="1" applyBorder="1" applyAlignment="1" applyProtection="1">
      <alignment horizontal="left" vertical="center" wrapText="1"/>
      <protection locked="0"/>
    </xf>
    <xf numFmtId="0" fontId="50" fillId="2" borderId="19" xfId="0" applyFont="1" applyFill="1" applyBorder="1" applyAlignment="1">
      <alignment horizontal="left" vertical="center" wrapText="1"/>
    </xf>
    <xf numFmtId="3" fontId="45" fillId="2" borderId="19" xfId="0" applyNumberFormat="1" applyFont="1" applyFill="1" applyBorder="1" applyAlignment="1">
      <alignment horizontal="center" vertical="center" wrapText="1"/>
    </xf>
    <xf numFmtId="3" fontId="51" fillId="2" borderId="19" xfId="0" applyNumberFormat="1" applyFont="1" applyFill="1" applyBorder="1" applyAlignment="1">
      <alignment horizontal="center" vertical="center"/>
    </xf>
    <xf numFmtId="3" fontId="45" fillId="2" borderId="19" xfId="0" applyNumberFormat="1" applyFont="1" applyFill="1" applyBorder="1" applyAlignment="1" applyProtection="1">
      <alignment horizontal="center" vertical="center" wrapText="1"/>
      <protection locked="0"/>
    </xf>
    <xf numFmtId="42" fontId="22" fillId="2" borderId="19" xfId="0" applyNumberFormat="1" applyFont="1" applyFill="1" applyBorder="1" applyAlignment="1" applyProtection="1">
      <alignment horizontal="center" vertical="center" wrapText="1"/>
      <protection locked="0"/>
    </xf>
    <xf numFmtId="0" fontId="50" fillId="2" borderId="28" xfId="0" applyFont="1" applyFill="1" applyBorder="1" applyAlignment="1">
      <alignment horizontal="left" vertical="center" wrapText="1"/>
    </xf>
    <xf numFmtId="172" fontId="48" fillId="2" borderId="28" xfId="6" applyNumberFormat="1" applyFont="1" applyFill="1" applyBorder="1" applyAlignment="1">
      <alignment horizontal="center" vertical="center"/>
    </xf>
    <xf numFmtId="3" fontId="51" fillId="2" borderId="28" xfId="0" applyNumberFormat="1" applyFont="1" applyFill="1" applyBorder="1" applyAlignment="1">
      <alignment horizontal="center" vertical="center"/>
    </xf>
    <xf numFmtId="172" fontId="48" fillId="2" borderId="28" xfId="6" applyNumberFormat="1" applyFont="1" applyFill="1" applyBorder="1" applyAlignment="1" applyProtection="1">
      <alignment horizontal="center" vertical="center"/>
    </xf>
    <xf numFmtId="172" fontId="48" fillId="2" borderId="28" xfId="6" applyNumberFormat="1" applyFont="1" applyFill="1" applyBorder="1" applyAlignment="1" applyProtection="1">
      <alignment horizontal="center" vertical="center"/>
      <protection locked="0"/>
    </xf>
    <xf numFmtId="42" fontId="22" fillId="2" borderId="28" xfId="0" applyNumberFormat="1" applyFont="1" applyFill="1" applyBorder="1" applyAlignment="1" applyProtection="1">
      <alignment horizontal="center" vertical="center" wrapText="1"/>
      <protection locked="0"/>
    </xf>
    <xf numFmtId="0" fontId="50" fillId="2" borderId="55" xfId="0" applyFont="1" applyFill="1" applyBorder="1" applyAlignment="1">
      <alignment horizontal="left" vertical="center" wrapText="1"/>
    </xf>
    <xf numFmtId="42" fontId="22" fillId="2" borderId="55" xfId="0" applyNumberFormat="1" applyFont="1" applyFill="1" applyBorder="1" applyAlignment="1">
      <alignment horizontal="center" vertical="center" wrapText="1"/>
    </xf>
    <xf numFmtId="3" fontId="51" fillId="2" borderId="55" xfId="0" applyNumberFormat="1" applyFont="1" applyFill="1" applyBorder="1" applyAlignment="1">
      <alignment horizontal="center" vertical="center"/>
    </xf>
    <xf numFmtId="42" fontId="22" fillId="2" borderId="55" xfId="0" applyNumberFormat="1" applyFont="1" applyFill="1" applyBorder="1" applyAlignment="1" applyProtection="1">
      <alignment horizontal="center" vertical="center" wrapText="1"/>
      <protection locked="0"/>
    </xf>
    <xf numFmtId="172" fontId="48" fillId="2" borderId="55" xfId="6" applyNumberFormat="1" applyFont="1" applyFill="1" applyBorder="1" applyAlignment="1" applyProtection="1">
      <alignment horizontal="center" vertical="center"/>
    </xf>
    <xf numFmtId="0" fontId="52" fillId="14" borderId="0" xfId="0" applyFont="1" applyFill="1"/>
    <xf numFmtId="4" fontId="52" fillId="14" borderId="0" xfId="0" applyNumberFormat="1" applyFont="1" applyFill="1"/>
    <xf numFmtId="4" fontId="52" fillId="14" borderId="0" xfId="0" applyNumberFormat="1" applyFont="1" applyFill="1" applyAlignment="1">
      <alignment horizontal="center"/>
    </xf>
    <xf numFmtId="0" fontId="52" fillId="14" borderId="0" xfId="0" applyFont="1" applyFill="1" applyAlignment="1">
      <alignment horizontal="center"/>
    </xf>
    <xf numFmtId="0" fontId="0" fillId="3" borderId="0" xfId="0" applyFill="1" applyAlignment="1">
      <alignment horizontal="center"/>
    </xf>
    <xf numFmtId="0" fontId="52" fillId="0" borderId="0" xfId="0" applyFont="1"/>
    <xf numFmtId="0" fontId="52" fillId="0" borderId="0" xfId="0" applyFont="1" applyAlignment="1">
      <alignment horizontal="center"/>
    </xf>
    <xf numFmtId="4" fontId="52" fillId="0" borderId="0" xfId="0" applyNumberFormat="1" applyFont="1"/>
    <xf numFmtId="171" fontId="12" fillId="0" borderId="0" xfId="0" applyNumberFormat="1" applyFont="1" applyAlignment="1">
      <alignment horizontal="center"/>
    </xf>
    <xf numFmtId="42" fontId="53" fillId="0" borderId="0" xfId="0" applyNumberFormat="1" applyFont="1" applyAlignment="1">
      <alignment horizontal="center" vertical="center" wrapText="1"/>
    </xf>
    <xf numFmtId="4" fontId="52" fillId="0" borderId="0" xfId="0" applyNumberFormat="1" applyFont="1" applyAlignment="1">
      <alignment horizontal="center"/>
    </xf>
    <xf numFmtId="169" fontId="3" fillId="0" borderId="0" xfId="6" applyFont="1"/>
    <xf numFmtId="0" fontId="21" fillId="0" borderId="0" xfId="0" applyFont="1"/>
    <xf numFmtId="0" fontId="21" fillId="0" borderId="0" xfId="0" applyFont="1" applyAlignment="1">
      <alignment horizontal="center" vertical="center"/>
    </xf>
    <xf numFmtId="0" fontId="37" fillId="4" borderId="27" xfId="0" applyFont="1" applyFill="1" applyBorder="1" applyAlignment="1">
      <alignment horizontal="center" vertical="center"/>
    </xf>
    <xf numFmtId="0" fontId="37" fillId="15" borderId="28" xfId="12" applyFont="1" applyFill="1" applyBorder="1" applyAlignment="1">
      <alignment horizontal="center" vertical="center" wrapText="1"/>
    </xf>
    <xf numFmtId="0" fontId="37" fillId="15" borderId="29" xfId="12" applyFont="1" applyFill="1" applyBorder="1" applyAlignment="1">
      <alignment horizontal="center" vertical="center" wrapText="1"/>
    </xf>
    <xf numFmtId="0" fontId="39" fillId="0" borderId="27" xfId="0" applyFont="1" applyBorder="1" applyAlignment="1">
      <alignment vertical="center"/>
    </xf>
    <xf numFmtId="0" fontId="39" fillId="0" borderId="28" xfId="0" applyFont="1" applyBorder="1" applyAlignment="1">
      <alignment vertical="center"/>
    </xf>
    <xf numFmtId="0" fontId="39" fillId="0" borderId="29" xfId="0" applyFont="1" applyBorder="1" applyAlignment="1">
      <alignment vertical="center"/>
    </xf>
    <xf numFmtId="0" fontId="39" fillId="0" borderId="28" xfId="0" applyFont="1" applyBorder="1" applyAlignment="1">
      <alignment horizontal="center" vertical="center" wrapText="1"/>
    </xf>
    <xf numFmtId="164" fontId="39" fillId="0" borderId="28" xfId="13" applyNumberFormat="1" applyFont="1" applyBorder="1" applyAlignment="1">
      <alignment vertical="center"/>
    </xf>
    <xf numFmtId="164" fontId="39" fillId="3" borderId="28" xfId="13" applyNumberFormat="1" applyFont="1" applyFill="1" applyBorder="1" applyAlignment="1">
      <alignment vertical="center"/>
    </xf>
    <xf numFmtId="164" fontId="57" fillId="3" borderId="28" xfId="0" applyNumberFormat="1" applyFont="1" applyFill="1" applyBorder="1" applyAlignment="1">
      <alignment vertical="center"/>
    </xf>
    <xf numFmtId="3" fontId="39" fillId="3" borderId="28" xfId="0" applyNumberFormat="1" applyFont="1" applyFill="1" applyBorder="1" applyAlignment="1">
      <alignment vertical="center"/>
    </xf>
    <xf numFmtId="9" fontId="39" fillId="0" borderId="29" xfId="4" applyFont="1" applyBorder="1" applyAlignment="1">
      <alignment vertical="center"/>
    </xf>
    <xf numFmtId="0" fontId="0" fillId="0" borderId="27" xfId="0" applyBorder="1"/>
    <xf numFmtId="0" fontId="0" fillId="0" borderId="28" xfId="0" applyBorder="1"/>
    <xf numFmtId="164" fontId="0" fillId="0" borderId="28" xfId="6" applyNumberFormat="1" applyFont="1" applyBorder="1"/>
    <xf numFmtId="9" fontId="0" fillId="0" borderId="29" xfId="0" applyNumberFormat="1" applyBorder="1" applyAlignment="1">
      <alignment horizontal="center"/>
    </xf>
    <xf numFmtId="169" fontId="0" fillId="0" borderId="0" xfId="6" applyFont="1"/>
    <xf numFmtId="164" fontId="0" fillId="0" borderId="28" xfId="6" applyNumberFormat="1" applyFont="1" applyFill="1" applyBorder="1"/>
    <xf numFmtId="165" fontId="0" fillId="0" borderId="29" xfId="4" applyNumberFormat="1" applyFont="1" applyFill="1" applyBorder="1" applyAlignment="1">
      <alignment horizontal="center"/>
    </xf>
    <xf numFmtId="9" fontId="0" fillId="0" borderId="29" xfId="4" applyFont="1" applyFill="1" applyBorder="1" applyAlignment="1">
      <alignment horizontal="center"/>
    </xf>
    <xf numFmtId="0" fontId="0" fillId="0" borderId="54" xfId="0" applyBorder="1"/>
    <xf numFmtId="0" fontId="21" fillId="0" borderId="27" xfId="0" applyFont="1" applyBorder="1" applyAlignment="1">
      <alignment horizontal="center" vertical="center"/>
    </xf>
    <xf numFmtId="164" fontId="0" fillId="0" borderId="28" xfId="6" applyNumberFormat="1" applyFont="1" applyFill="1" applyBorder="1" applyAlignment="1">
      <alignment horizontal="center" vertical="center"/>
    </xf>
    <xf numFmtId="169" fontId="0" fillId="0" borderId="28" xfId="6" applyFont="1" applyFill="1" applyBorder="1" applyAlignment="1">
      <alignment horizontal="center" vertical="center"/>
    </xf>
    <xf numFmtId="9" fontId="0" fillId="0" borderId="29" xfId="0" applyNumberFormat="1" applyBorder="1" applyAlignment="1">
      <alignment horizontal="center" vertical="center"/>
    </xf>
    <xf numFmtId="10" fontId="21" fillId="0" borderId="29" xfId="4" applyNumberFormat="1" applyFont="1" applyBorder="1" applyAlignment="1">
      <alignment horizontal="center" vertical="center"/>
    </xf>
    <xf numFmtId="3" fontId="21" fillId="0" borderId="28" xfId="0" applyNumberFormat="1" applyFont="1" applyBorder="1" applyAlignment="1">
      <alignment horizontal="center" vertical="center"/>
    </xf>
    <xf numFmtId="169" fontId="21" fillId="0" borderId="28" xfId="6" applyFont="1" applyBorder="1" applyAlignment="1">
      <alignment horizontal="center" vertical="center"/>
    </xf>
    <xf numFmtId="169" fontId="21" fillId="0" borderId="28" xfId="6" applyFont="1" applyFill="1" applyBorder="1" applyAlignment="1">
      <alignment horizontal="center" vertical="center"/>
    </xf>
    <xf numFmtId="0" fontId="21" fillId="0" borderId="54" xfId="0" applyFont="1" applyBorder="1" applyAlignment="1">
      <alignment horizontal="center" vertical="center"/>
    </xf>
    <xf numFmtId="0" fontId="37" fillId="4" borderId="23" xfId="0" applyFont="1" applyFill="1" applyBorder="1" applyAlignment="1">
      <alignment horizontal="center" vertical="center"/>
    </xf>
    <xf numFmtId="0" fontId="37" fillId="15" borderId="25" xfId="12" applyFont="1" applyFill="1" applyBorder="1" applyAlignment="1">
      <alignment horizontal="center" vertical="center" wrapText="1"/>
    </xf>
    <xf numFmtId="0" fontId="37" fillId="15" borderId="63" xfId="12" applyFont="1" applyFill="1" applyBorder="1" applyAlignment="1">
      <alignment horizontal="center" vertical="center" wrapText="1"/>
    </xf>
    <xf numFmtId="0" fontId="21" fillId="0" borderId="27" xfId="0" applyFont="1" applyBorder="1"/>
    <xf numFmtId="169" fontId="0" fillId="0" borderId="28" xfId="6" applyFont="1" applyFill="1" applyBorder="1" applyProtection="1"/>
    <xf numFmtId="164" fontId="0" fillId="0" borderId="28" xfId="6" applyNumberFormat="1" applyFont="1" applyFill="1" applyBorder="1" applyProtection="1"/>
    <xf numFmtId="10" fontId="21" fillId="0" borderId="29" xfId="4" applyNumberFormat="1" applyFont="1" applyFill="1" applyBorder="1" applyAlignment="1" applyProtection="1">
      <alignment horizontal="center"/>
    </xf>
    <xf numFmtId="169" fontId="21" fillId="0" borderId="28" xfId="6" applyFont="1" applyFill="1" applyBorder="1" applyProtection="1"/>
    <xf numFmtId="164" fontId="21" fillId="0" borderId="28" xfId="0" applyNumberFormat="1" applyFont="1" applyBorder="1"/>
    <xf numFmtId="3" fontId="21" fillId="0" borderId="28" xfId="0" applyNumberFormat="1" applyFont="1" applyBorder="1"/>
    <xf numFmtId="169" fontId="3" fillId="0" borderId="0" xfId="6" applyFont="1" applyFill="1"/>
    <xf numFmtId="169" fontId="21" fillId="0" borderId="28" xfId="6" applyFont="1" applyBorder="1"/>
    <xf numFmtId="169" fontId="21" fillId="0" borderId="28" xfId="6" applyFont="1" applyBorder="1" applyProtection="1">
      <protection locked="0"/>
    </xf>
    <xf numFmtId="10" fontId="21" fillId="0" borderId="29" xfId="4" applyNumberFormat="1" applyFont="1" applyFill="1" applyBorder="1" applyAlignment="1" applyProtection="1">
      <alignment horizontal="center"/>
      <protection locked="0"/>
    </xf>
    <xf numFmtId="0" fontId="21" fillId="0" borderId="28" xfId="0" applyFont="1" applyBorder="1" applyProtection="1">
      <protection locked="0"/>
    </xf>
    <xf numFmtId="0" fontId="21" fillId="0" borderId="29" xfId="0" applyFont="1" applyBorder="1" applyProtection="1">
      <protection locked="0"/>
    </xf>
    <xf numFmtId="0" fontId="21" fillId="0" borderId="54" xfId="0" applyFont="1" applyBorder="1"/>
    <xf numFmtId="169" fontId="21" fillId="0" borderId="55" xfId="6" applyFont="1" applyBorder="1"/>
    <xf numFmtId="0" fontId="21" fillId="0" borderId="55" xfId="0" applyFont="1" applyBorder="1" applyProtection="1">
      <protection locked="0"/>
    </xf>
    <xf numFmtId="0" fontId="21" fillId="0" borderId="28" xfId="0" applyFont="1" applyBorder="1"/>
    <xf numFmtId="0" fontId="21" fillId="0" borderId="29" xfId="0" applyFont="1" applyBorder="1"/>
    <xf numFmtId="169" fontId="21" fillId="0" borderId="28" xfId="6" applyFont="1" applyFill="1" applyBorder="1"/>
    <xf numFmtId="10" fontId="21" fillId="0" borderId="29" xfId="4" applyNumberFormat="1" applyFont="1" applyFill="1" applyBorder="1" applyAlignment="1">
      <alignment horizontal="center"/>
    </xf>
    <xf numFmtId="0" fontId="21" fillId="0" borderId="55" xfId="0" applyFont="1" applyBorder="1"/>
    <xf numFmtId="10" fontId="21" fillId="0" borderId="0" xfId="4" applyNumberFormat="1" applyFont="1" applyFill="1" applyBorder="1" applyAlignment="1">
      <alignment horizontal="center"/>
    </xf>
    <xf numFmtId="169" fontId="3" fillId="0" borderId="0" xfId="6" applyFont="1" applyAlignment="1">
      <alignment vertical="center"/>
    </xf>
    <xf numFmtId="0" fontId="21" fillId="0" borderId="0" xfId="0" applyFont="1" applyAlignment="1">
      <alignment vertical="center"/>
    </xf>
    <xf numFmtId="0" fontId="48" fillId="0" borderId="28" xfId="0" applyFont="1" applyBorder="1" applyAlignment="1">
      <alignment vertical="center"/>
    </xf>
    <xf numFmtId="0" fontId="0" fillId="0" borderId="28" xfId="0" applyBorder="1" applyAlignment="1">
      <alignment vertical="center"/>
    </xf>
    <xf numFmtId="0" fontId="0" fillId="0" borderId="28" xfId="0" applyBorder="1" applyAlignment="1">
      <alignment vertical="center" wrapText="1"/>
    </xf>
    <xf numFmtId="0" fontId="58" fillId="0" borderId="28" xfId="0" applyFont="1" applyBorder="1" applyAlignment="1">
      <alignment vertical="center" wrapText="1"/>
    </xf>
    <xf numFmtId="169" fontId="0" fillId="0" borderId="28" xfId="6" applyFont="1" applyBorder="1" applyAlignment="1">
      <alignment horizontal="center" vertical="center"/>
    </xf>
    <xf numFmtId="9" fontId="0" fillId="0" borderId="28" xfId="4" applyFont="1" applyBorder="1" applyAlignment="1">
      <alignment horizontal="center" vertical="center"/>
    </xf>
    <xf numFmtId="0" fontId="59" fillId="0" borderId="28" xfId="0" applyFont="1" applyBorder="1" applyAlignment="1">
      <alignment vertical="center" wrapText="1"/>
    </xf>
    <xf numFmtId="0" fontId="59" fillId="0" borderId="28" xfId="0" applyFont="1" applyBorder="1" applyAlignment="1">
      <alignment vertical="center"/>
    </xf>
    <xf numFmtId="0" fontId="59" fillId="0" borderId="28" xfId="0" applyFont="1" applyBorder="1" applyAlignment="1">
      <alignment horizontal="center" vertical="center"/>
    </xf>
    <xf numFmtId="169" fontId="59" fillId="0" borderId="28" xfId="6" applyFont="1" applyBorder="1" applyAlignment="1">
      <alignment horizontal="center" vertical="center"/>
    </xf>
    <xf numFmtId="9" fontId="59" fillId="0" borderId="28" xfId="4" applyFont="1" applyBorder="1" applyAlignment="1">
      <alignment horizontal="center" vertical="center"/>
    </xf>
    <xf numFmtId="0" fontId="0" fillId="0" borderId="28" xfId="0" applyBorder="1" applyAlignment="1">
      <alignment horizontal="left" vertical="center"/>
    </xf>
    <xf numFmtId="9" fontId="0" fillId="0" borderId="28" xfId="0" applyNumberFormat="1" applyBorder="1" applyAlignment="1">
      <alignment horizontal="center" vertical="center"/>
    </xf>
    <xf numFmtId="10" fontId="0" fillId="0" borderId="28" xfId="0" applyNumberFormat="1" applyBorder="1" applyAlignment="1">
      <alignment horizontal="center" vertical="center"/>
    </xf>
    <xf numFmtId="2" fontId="0" fillId="0" borderId="28" xfId="0" applyNumberFormat="1" applyBorder="1" applyAlignment="1">
      <alignment horizontal="center" vertical="center"/>
    </xf>
    <xf numFmtId="0" fontId="0" fillId="0" borderId="43" xfId="0" applyBorder="1" applyAlignment="1">
      <alignment horizontal="left" vertical="center"/>
    </xf>
    <xf numFmtId="169" fontId="1" fillId="0" borderId="0" xfId="6" applyFont="1" applyFill="1"/>
    <xf numFmtId="0" fontId="1" fillId="0" borderId="0" xfId="0" applyFont="1"/>
    <xf numFmtId="169" fontId="1" fillId="0" borderId="0" xfId="6" applyFont="1"/>
    <xf numFmtId="9" fontId="1" fillId="0" borderId="0" xfId="0" applyNumberFormat="1" applyFont="1"/>
    <xf numFmtId="9" fontId="1" fillId="0" borderId="0" xfId="4" applyFont="1"/>
    <xf numFmtId="0" fontId="0" fillId="0" borderId="0" xfId="0" applyAlignment="1">
      <alignment horizontal="left" vertical="center"/>
    </xf>
    <xf numFmtId="169" fontId="0" fillId="0" borderId="0" xfId="6" applyFont="1" applyFill="1" applyBorder="1" applyAlignment="1">
      <alignment horizontal="center" vertical="center"/>
    </xf>
    <xf numFmtId="9" fontId="0" fillId="0" borderId="0" xfId="0" applyNumberFormat="1" applyAlignment="1">
      <alignment horizontal="center" vertical="center"/>
    </xf>
    <xf numFmtId="10" fontId="0" fillId="0" borderId="0" xfId="0" applyNumberFormat="1" applyAlignment="1">
      <alignment horizontal="center" vertical="center"/>
    </xf>
    <xf numFmtId="9" fontId="0" fillId="0" borderId="0" xfId="4" applyFont="1"/>
    <xf numFmtId="10" fontId="0" fillId="0" borderId="0" xfId="0" applyNumberFormat="1"/>
    <xf numFmtId="9" fontId="0" fillId="0" borderId="0" xfId="0" applyNumberFormat="1"/>
    <xf numFmtId="9" fontId="0" fillId="0" borderId="0" xfId="4" applyFont="1" applyFill="1"/>
    <xf numFmtId="165" fontId="0" fillId="0" borderId="0" xfId="0" applyNumberFormat="1"/>
    <xf numFmtId="176" fontId="0" fillId="0" borderId="0" xfId="0" applyNumberFormat="1"/>
    <xf numFmtId="10" fontId="0" fillId="0" borderId="0" xfId="4" applyNumberFormat="1" applyFont="1" applyFill="1"/>
    <xf numFmtId="43" fontId="0" fillId="0" borderId="0" xfId="0" applyNumberFormat="1"/>
    <xf numFmtId="176" fontId="0" fillId="0" borderId="28" xfId="0" applyNumberFormat="1" applyBorder="1" applyAlignment="1">
      <alignment horizontal="center" vertical="center"/>
    </xf>
    <xf numFmtId="169" fontId="0" fillId="0" borderId="28" xfId="6" applyFont="1" applyFill="1" applyBorder="1" applyAlignment="1" applyProtection="1">
      <alignment horizontal="center" vertical="center"/>
    </xf>
    <xf numFmtId="10" fontId="3" fillId="0" borderId="0" xfId="0" applyNumberFormat="1" applyFont="1" applyAlignment="1">
      <alignment horizontal="center" vertical="center"/>
    </xf>
    <xf numFmtId="0" fontId="3" fillId="0" borderId="0" xfId="0" applyFont="1" applyAlignment="1">
      <alignment horizontal="center" vertical="center"/>
    </xf>
    <xf numFmtId="10" fontId="3" fillId="0" borderId="0" xfId="0" applyNumberFormat="1" applyFont="1"/>
    <xf numFmtId="177" fontId="3" fillId="0" borderId="0" xfId="6" applyNumberFormat="1" applyFont="1" applyFill="1"/>
    <xf numFmtId="0" fontId="37" fillId="4" borderId="38" xfId="0" applyFont="1" applyFill="1" applyBorder="1" applyAlignment="1">
      <alignment horizontal="center" vertical="center"/>
    </xf>
    <xf numFmtId="0" fontId="37" fillId="15" borderId="39" xfId="12" applyFont="1" applyFill="1" applyBorder="1" applyAlignment="1">
      <alignment horizontal="center" vertical="center" wrapText="1"/>
    </xf>
    <xf numFmtId="0" fontId="37" fillId="15" borderId="40" xfId="12" applyFont="1" applyFill="1" applyBorder="1" applyAlignment="1">
      <alignment horizontal="center" vertical="center" wrapText="1"/>
    </xf>
    <xf numFmtId="169" fontId="0" fillId="0" borderId="0" xfId="6" applyFont="1" applyFill="1" applyAlignment="1">
      <alignment horizontal="center" vertical="center"/>
    </xf>
    <xf numFmtId="0" fontId="39" fillId="0" borderId="23" xfId="0" applyFont="1" applyBorder="1"/>
    <xf numFmtId="0" fontId="39" fillId="0" borderId="25" xfId="0" applyFont="1" applyBorder="1"/>
    <xf numFmtId="0" fontId="39" fillId="0" borderId="63" xfId="0" applyFont="1" applyBorder="1"/>
    <xf numFmtId="0" fontId="60" fillId="0" borderId="0" xfId="0" applyFont="1"/>
    <xf numFmtId="10" fontId="60" fillId="0" borderId="0" xfId="0" applyNumberFormat="1" applyFont="1" applyAlignment="1">
      <alignment horizontal="center" vertical="center"/>
    </xf>
    <xf numFmtId="0" fontId="61" fillId="0" borderId="0" xfId="0" applyFont="1" applyAlignment="1">
      <alignment horizontal="center" vertical="center"/>
    </xf>
    <xf numFmtId="0" fontId="61" fillId="0" borderId="0" xfId="0" applyFont="1"/>
    <xf numFmtId="169" fontId="61" fillId="0" borderId="0" xfId="6" applyFont="1" applyFill="1"/>
    <xf numFmtId="0" fontId="39" fillId="0" borderId="27" xfId="0" applyFont="1" applyBorder="1"/>
    <xf numFmtId="0" fontId="39" fillId="0" borderId="28" xfId="0" applyFont="1" applyBorder="1"/>
    <xf numFmtId="0" fontId="39" fillId="0" borderId="29" xfId="0" applyFont="1" applyBorder="1"/>
    <xf numFmtId="9" fontId="61" fillId="0" borderId="0" xfId="4" applyFont="1" applyFill="1" applyAlignment="1">
      <alignment horizontal="center" vertical="center"/>
    </xf>
    <xf numFmtId="0" fontId="60" fillId="0" borderId="0" xfId="0" applyFont="1" applyAlignment="1">
      <alignment horizontal="center" vertical="center"/>
    </xf>
    <xf numFmtId="176" fontId="61" fillId="0" borderId="0" xfId="0" applyNumberFormat="1" applyFont="1" applyAlignment="1">
      <alignment horizontal="center" vertical="center"/>
    </xf>
    <xf numFmtId="0" fontId="57" fillId="0" borderId="50" xfId="0" applyFont="1" applyBorder="1" applyAlignment="1">
      <alignment horizontal="center" vertical="center" wrapText="1"/>
    </xf>
    <xf numFmtId="3" fontId="57" fillId="0" borderId="50" xfId="0" applyNumberFormat="1" applyFont="1" applyBorder="1" applyAlignment="1">
      <alignment horizontal="center" vertical="center"/>
    </xf>
    <xf numFmtId="0" fontId="57" fillId="0" borderId="71" xfId="0" applyFont="1" applyBorder="1" applyAlignment="1">
      <alignment horizontal="center" vertical="center" wrapText="1"/>
    </xf>
    <xf numFmtId="0" fontId="39" fillId="0" borderId="0" xfId="0" applyFont="1" applyAlignment="1">
      <alignment horizontal="center"/>
    </xf>
    <xf numFmtId="3" fontId="39" fillId="0" borderId="0" xfId="0" applyNumberFormat="1" applyFont="1" applyAlignment="1">
      <alignment horizontal="center" vertical="center"/>
    </xf>
    <xf numFmtId="0" fontId="62" fillId="0" borderId="0" xfId="0" applyFont="1" applyAlignment="1">
      <alignment horizontal="center" vertical="center"/>
    </xf>
    <xf numFmtId="0" fontId="62" fillId="0" borderId="0" xfId="0" applyFont="1" applyAlignment="1">
      <alignment horizontal="center"/>
    </xf>
    <xf numFmtId="169" fontId="62" fillId="0" borderId="0" xfId="6" applyFont="1" applyFill="1" applyAlignment="1">
      <alignment horizontal="center"/>
    </xf>
    <xf numFmtId="0" fontId="57" fillId="0" borderId="24" xfId="0" applyFont="1" applyBorder="1" applyAlignment="1">
      <alignment horizontal="center" vertical="center" wrapText="1"/>
    </xf>
    <xf numFmtId="3" fontId="57" fillId="0" borderId="24" xfId="0" applyNumberFormat="1" applyFont="1" applyBorder="1" applyAlignment="1">
      <alignment horizontal="center" vertical="center"/>
    </xf>
    <xf numFmtId="0" fontId="19" fillId="0" borderId="24" xfId="0" applyFont="1" applyBorder="1" applyAlignment="1">
      <alignment horizontal="center" vertical="center" wrapText="1"/>
    </xf>
    <xf numFmtId="2" fontId="62" fillId="0" borderId="0" xfId="0" applyNumberFormat="1" applyFont="1" applyAlignment="1">
      <alignment horizontal="center" vertical="center"/>
    </xf>
    <xf numFmtId="0" fontId="57" fillId="0" borderId="28" xfId="0" applyFont="1" applyBorder="1" applyAlignment="1">
      <alignment horizontal="center" vertical="center" wrapText="1"/>
    </xf>
    <xf numFmtId="3" fontId="57" fillId="0" borderId="28" xfId="0" applyNumberFormat="1" applyFont="1" applyBorder="1" applyAlignment="1">
      <alignment horizontal="center" vertical="center"/>
    </xf>
    <xf numFmtId="0" fontId="39" fillId="0" borderId="0" xfId="0" applyFont="1" applyAlignment="1">
      <alignment horizontal="center" vertical="center"/>
    </xf>
    <xf numFmtId="0" fontId="19" fillId="0" borderId="28" xfId="0" applyFont="1" applyBorder="1" applyAlignment="1">
      <alignment horizontal="center" vertical="center" wrapText="1"/>
    </xf>
    <xf numFmtId="169" fontId="39" fillId="0" borderId="0" xfId="6" applyFont="1" applyAlignment="1">
      <alignment horizontal="center"/>
    </xf>
    <xf numFmtId="0" fontId="57" fillId="0" borderId="28" xfId="0" applyFont="1" applyBorder="1" applyAlignment="1">
      <alignment horizontal="left" vertical="center"/>
    </xf>
    <xf numFmtId="0" fontId="57" fillId="0" borderId="28" xfId="0" applyFont="1" applyBorder="1" applyAlignment="1">
      <alignment horizontal="center" vertical="center"/>
    </xf>
    <xf numFmtId="0" fontId="37" fillId="15" borderId="55" xfId="12" applyFont="1" applyFill="1" applyBorder="1" applyAlignment="1">
      <alignment horizontal="center" vertical="center" wrapText="1"/>
    </xf>
    <xf numFmtId="0" fontId="37" fillId="15" borderId="56" xfId="12" applyFont="1" applyFill="1" applyBorder="1" applyAlignment="1">
      <alignment horizontal="center" vertical="center" wrapText="1"/>
    </xf>
    <xf numFmtId="164" fontId="0" fillId="0" borderId="28" xfId="6" applyNumberFormat="1" applyFont="1" applyBorder="1" applyAlignment="1">
      <alignment vertical="center"/>
    </xf>
    <xf numFmtId="0" fontId="0" fillId="0" borderId="0" xfId="0" applyAlignment="1">
      <alignment vertical="center"/>
    </xf>
    <xf numFmtId="169" fontId="0" fillId="0" borderId="0" xfId="6" applyFont="1" applyAlignment="1">
      <alignment vertical="center"/>
    </xf>
    <xf numFmtId="164" fontId="0" fillId="0" borderId="28" xfId="6" applyNumberFormat="1" applyFont="1" applyFill="1" applyBorder="1" applyAlignment="1">
      <alignment vertical="center"/>
    </xf>
    <xf numFmtId="164" fontId="0" fillId="0" borderId="28" xfId="0" applyNumberFormat="1" applyBorder="1" applyAlignment="1">
      <alignment vertical="center"/>
    </xf>
    <xf numFmtId="164" fontId="0" fillId="0" borderId="25" xfId="6" applyNumberFormat="1" applyFont="1" applyFill="1" applyBorder="1" applyAlignment="1">
      <alignment vertical="center"/>
    </xf>
    <xf numFmtId="0" fontId="0" fillId="0" borderId="63" xfId="0" applyBorder="1"/>
    <xf numFmtId="169" fontId="0" fillId="0" borderId="25" xfId="6" applyFont="1" applyFill="1" applyBorder="1" applyAlignment="1">
      <alignment vertical="center"/>
    </xf>
    <xf numFmtId="169" fontId="0" fillId="0" borderId="28" xfId="6" applyFont="1" applyFill="1" applyBorder="1"/>
    <xf numFmtId="0" fontId="0" fillId="0" borderId="29" xfId="0" applyBorder="1"/>
    <xf numFmtId="0" fontId="0" fillId="0" borderId="40" xfId="0" applyBorder="1"/>
    <xf numFmtId="0" fontId="0" fillId="0" borderId="56" xfId="0" applyBorder="1"/>
    <xf numFmtId="0" fontId="21" fillId="0" borderId="29" xfId="0" applyFont="1" applyBorder="1" applyAlignment="1">
      <alignment vertical="center"/>
    </xf>
    <xf numFmtId="0" fontId="21" fillId="0" borderId="6" xfId="0" applyFont="1" applyBorder="1"/>
    <xf numFmtId="43" fontId="21" fillId="0" borderId="0" xfId="0" applyNumberFormat="1" applyFont="1" applyAlignment="1">
      <alignment horizontal="center" vertical="center"/>
    </xf>
    <xf numFmtId="9" fontId="21" fillId="0" borderId="0" xfId="0" applyNumberFormat="1" applyFont="1" applyAlignment="1">
      <alignment horizontal="center" vertical="center"/>
    </xf>
    <xf numFmtId="169" fontId="21" fillId="0" borderId="0" xfId="6" applyFont="1" applyAlignment="1">
      <alignment horizontal="center" vertical="center"/>
    </xf>
    <xf numFmtId="2" fontId="21" fillId="0" borderId="0" xfId="0" applyNumberFormat="1" applyFont="1" applyAlignment="1">
      <alignment horizontal="center" vertical="center"/>
    </xf>
    <xf numFmtId="174" fontId="21" fillId="0" borderId="0" xfId="4" applyNumberFormat="1" applyFont="1" applyAlignment="1">
      <alignment horizontal="center" vertical="center"/>
    </xf>
    <xf numFmtId="43" fontId="21" fillId="0" borderId="0" xfId="0" applyNumberFormat="1" applyFont="1"/>
    <xf numFmtId="169" fontId="21" fillId="0" borderId="0" xfId="0" applyNumberFormat="1" applyFont="1" applyAlignment="1">
      <alignment horizontal="center" vertical="center"/>
    </xf>
    <xf numFmtId="164" fontId="21" fillId="0" borderId="0" xfId="0" applyNumberFormat="1" applyFont="1"/>
    <xf numFmtId="169" fontId="21" fillId="0" borderId="0" xfId="6" applyFont="1"/>
    <xf numFmtId="164" fontId="0" fillId="0" borderId="0" xfId="6" applyNumberFormat="1" applyFont="1" applyFill="1" applyBorder="1" applyAlignment="1">
      <alignment vertical="center"/>
    </xf>
    <xf numFmtId="169" fontId="3" fillId="0" borderId="0" xfId="6" applyFont="1" applyFill="1" applyBorder="1"/>
    <xf numFmtId="164" fontId="0" fillId="0" borderId="28" xfId="6" applyNumberFormat="1" applyFont="1" applyFill="1" applyBorder="1" applyAlignment="1" applyProtection="1">
      <alignment vertical="center"/>
    </xf>
    <xf numFmtId="0" fontId="0" fillId="0" borderId="28" xfId="0" applyBorder="1" applyAlignment="1" applyProtection="1">
      <alignment vertical="center"/>
      <protection locked="0"/>
    </xf>
    <xf numFmtId="164" fontId="0" fillId="0" borderId="28" xfId="6" applyNumberFormat="1" applyFont="1" applyFill="1" applyBorder="1" applyAlignment="1" applyProtection="1">
      <alignment vertical="center"/>
      <protection locked="0"/>
    </xf>
    <xf numFmtId="0" fontId="0" fillId="0" borderId="28" xfId="0" applyBorder="1" applyAlignment="1" applyProtection="1">
      <alignment horizontal="left" vertical="center"/>
      <protection locked="0"/>
    </xf>
    <xf numFmtId="0" fontId="0" fillId="0" borderId="39" xfId="0" applyBorder="1" applyAlignment="1" applyProtection="1">
      <alignment horizontal="left" vertical="center"/>
      <protection locked="0"/>
    </xf>
    <xf numFmtId="0" fontId="0" fillId="0" borderId="39" xfId="0" applyBorder="1" applyAlignment="1" applyProtection="1">
      <alignment vertical="center"/>
      <protection locked="0"/>
    </xf>
    <xf numFmtId="164" fontId="0" fillId="0" borderId="39" xfId="6" applyNumberFormat="1" applyFont="1" applyFill="1" applyBorder="1" applyAlignment="1" applyProtection="1">
      <alignment vertical="center"/>
      <protection locked="0"/>
    </xf>
    <xf numFmtId="0" fontId="0" fillId="0" borderId="0" xfId="0" applyAlignment="1" applyProtection="1">
      <alignment horizontal="left" vertical="center"/>
      <protection locked="0"/>
    </xf>
    <xf numFmtId="0" fontId="0" fillId="0" borderId="0" xfId="0" applyAlignment="1" applyProtection="1">
      <alignment vertical="center"/>
      <protection locked="0"/>
    </xf>
    <xf numFmtId="164" fontId="0" fillId="0" borderId="0" xfId="6" applyNumberFormat="1" applyFont="1" applyFill="1" applyBorder="1" applyAlignment="1" applyProtection="1">
      <alignment vertical="center"/>
      <protection locked="0"/>
    </xf>
    <xf numFmtId="0" fontId="37" fillId="4" borderId="41" xfId="0" applyFont="1" applyFill="1" applyBorder="1" applyAlignment="1">
      <alignment horizontal="center" vertical="center"/>
    </xf>
    <xf numFmtId="0" fontId="37" fillId="15" borderId="42" xfId="12" applyFont="1" applyFill="1" applyBorder="1" applyAlignment="1">
      <alignment horizontal="center" vertical="center" wrapText="1"/>
    </xf>
    <xf numFmtId="0" fontId="37" fillId="15" borderId="43" xfId="12" applyFont="1" applyFill="1" applyBorder="1" applyAlignment="1">
      <alignment horizontal="center" vertical="center" wrapText="1"/>
    </xf>
    <xf numFmtId="169" fontId="21" fillId="0" borderId="28" xfId="0" applyNumberFormat="1" applyFont="1" applyBorder="1"/>
    <xf numFmtId="0" fontId="21" fillId="0" borderId="27" xfId="0" applyFont="1" applyBorder="1" applyProtection="1">
      <protection locked="0"/>
    </xf>
    <xf numFmtId="169" fontId="21" fillId="0" borderId="28" xfId="6" applyFont="1" applyBorder="1" applyAlignment="1" applyProtection="1">
      <alignment horizontal="center"/>
      <protection locked="0"/>
    </xf>
    <xf numFmtId="169" fontId="21" fillId="0" borderId="28" xfId="0" applyNumberFormat="1" applyFont="1" applyBorder="1" applyAlignment="1" applyProtection="1">
      <alignment horizontal="center"/>
      <protection locked="0"/>
    </xf>
    <xf numFmtId="0" fontId="21" fillId="0" borderId="25" xfId="0" applyFont="1" applyBorder="1" applyProtection="1">
      <protection locked="0"/>
    </xf>
    <xf numFmtId="0" fontId="21" fillId="0" borderId="63" xfId="0" applyFont="1" applyBorder="1" applyProtection="1">
      <protection locked="0"/>
    </xf>
    <xf numFmtId="0" fontId="21" fillId="0" borderId="54" xfId="0" applyFont="1" applyBorder="1" applyProtection="1">
      <protection locked="0"/>
    </xf>
    <xf numFmtId="0" fontId="21" fillId="0" borderId="56" xfId="0" applyFont="1" applyBorder="1" applyProtection="1">
      <protection locked="0"/>
    </xf>
    <xf numFmtId="0" fontId="21" fillId="0" borderId="23" xfId="0" applyFont="1" applyBorder="1"/>
    <xf numFmtId="0" fontId="21" fillId="0" borderId="25" xfId="0" applyFont="1" applyBorder="1"/>
    <xf numFmtId="0" fontId="21" fillId="0" borderId="63" xfId="0" applyFont="1" applyBorder="1"/>
    <xf numFmtId="0" fontId="21" fillId="0" borderId="56" xfId="0" applyFont="1" applyBorder="1"/>
    <xf numFmtId="0" fontId="50" fillId="2" borderId="28" xfId="0" applyFont="1" applyFill="1" applyBorder="1" applyAlignment="1">
      <alignment horizontal="center" vertical="center" wrapText="1"/>
    </xf>
    <xf numFmtId="9" fontId="3" fillId="0" borderId="0" xfId="0" applyNumberFormat="1" applyFont="1" applyAlignment="1">
      <alignment horizontal="center" vertical="center"/>
    </xf>
    <xf numFmtId="9" fontId="3" fillId="0" borderId="0" xfId="4" applyFont="1" applyAlignment="1">
      <alignment horizontal="center" vertical="center"/>
    </xf>
    <xf numFmtId="10" fontId="3" fillId="0" borderId="0" xfId="4" applyNumberFormat="1" applyFont="1" applyAlignment="1">
      <alignment horizontal="center" vertical="center"/>
    </xf>
    <xf numFmtId="0" fontId="57" fillId="0" borderId="27" xfId="0" applyFont="1" applyBorder="1" applyAlignment="1">
      <alignment vertical="center"/>
    </xf>
    <xf numFmtId="0" fontId="57" fillId="0" borderId="50" xfId="0" applyFont="1" applyBorder="1" applyAlignment="1">
      <alignment vertical="center"/>
    </xf>
    <xf numFmtId="164" fontId="57" fillId="0" borderId="50" xfId="0" applyNumberFormat="1" applyFont="1" applyBorder="1" applyAlignment="1">
      <alignment vertical="center"/>
    </xf>
    <xf numFmtId="0" fontId="57" fillId="0" borderId="71" xfId="0" applyFont="1" applyBorder="1" applyAlignment="1">
      <alignment vertical="center"/>
    </xf>
    <xf numFmtId="0" fontId="39" fillId="0" borderId="54" xfId="0" applyFont="1" applyBorder="1" applyAlignment="1">
      <alignment vertical="center"/>
    </xf>
    <xf numFmtId="0" fontId="39" fillId="0" borderId="56" xfId="0" applyFont="1" applyBorder="1" applyAlignment="1">
      <alignment vertical="center"/>
    </xf>
    <xf numFmtId="0" fontId="0" fillId="0" borderId="28" xfId="0" applyBorder="1" applyAlignment="1">
      <alignment horizontal="center"/>
    </xf>
    <xf numFmtId="169" fontId="0" fillId="0" borderId="28" xfId="6" applyFont="1" applyBorder="1"/>
    <xf numFmtId="165" fontId="0" fillId="0" borderId="28" xfId="4" applyNumberFormat="1" applyFont="1" applyBorder="1" applyAlignment="1">
      <alignment horizontal="center"/>
    </xf>
    <xf numFmtId="165" fontId="0" fillId="0" borderId="28" xfId="4" applyNumberFormat="1" applyFont="1" applyFill="1" applyBorder="1" applyAlignment="1">
      <alignment horizontal="center"/>
    </xf>
    <xf numFmtId="2" fontId="3" fillId="0" borderId="0" xfId="0" applyNumberFormat="1" applyFont="1" applyAlignment="1">
      <alignment horizontal="center" vertical="center"/>
    </xf>
    <xf numFmtId="10" fontId="0" fillId="0" borderId="28" xfId="4" applyNumberFormat="1" applyFont="1" applyFill="1" applyBorder="1" applyAlignment="1">
      <alignment horizontal="center"/>
    </xf>
    <xf numFmtId="10" fontId="21" fillId="0" borderId="28" xfId="4" applyNumberFormat="1" applyFont="1" applyFill="1" applyBorder="1" applyAlignment="1">
      <alignment horizontal="center"/>
    </xf>
    <xf numFmtId="0" fontId="21" fillId="0" borderId="28" xfId="0" applyFont="1" applyBorder="1" applyAlignment="1">
      <alignment horizontal="center" vertical="center"/>
    </xf>
    <xf numFmtId="165" fontId="21" fillId="0" borderId="28" xfId="4" applyNumberFormat="1" applyFont="1" applyFill="1" applyBorder="1" applyAlignment="1">
      <alignment horizontal="center"/>
    </xf>
    <xf numFmtId="0" fontId="21" fillId="0" borderId="28" xfId="0" applyFont="1" applyBorder="1" applyAlignment="1">
      <alignment horizontal="center"/>
    </xf>
    <xf numFmtId="9" fontId="21" fillId="0" borderId="28" xfId="4" applyFont="1" applyFill="1" applyBorder="1" applyAlignment="1">
      <alignment horizontal="center"/>
    </xf>
    <xf numFmtId="0" fontId="0" fillId="0" borderId="27" xfId="0" applyBorder="1" applyAlignment="1">
      <alignment horizontal="center" vertical="center"/>
    </xf>
    <xf numFmtId="9" fontId="21" fillId="0" borderId="29" xfId="4" applyFont="1" applyFill="1" applyBorder="1" applyAlignment="1">
      <alignment horizontal="center" vertical="center"/>
    </xf>
    <xf numFmtId="0" fontId="21" fillId="0" borderId="29" xfId="0" applyFont="1" applyBorder="1" applyAlignment="1">
      <alignment horizontal="center" vertical="center"/>
    </xf>
    <xf numFmtId="164" fontId="21" fillId="0" borderId="28" xfId="0" applyNumberFormat="1" applyFont="1" applyBorder="1" applyAlignment="1">
      <alignment horizontal="center" vertical="center"/>
    </xf>
    <xf numFmtId="10" fontId="21" fillId="0" borderId="29" xfId="4" applyNumberFormat="1" applyFont="1" applyFill="1" applyBorder="1" applyAlignment="1">
      <alignment horizontal="center" vertical="center"/>
    </xf>
    <xf numFmtId="169" fontId="21" fillId="0" borderId="28" xfId="0" applyNumberFormat="1" applyFont="1" applyBorder="1" applyAlignment="1">
      <alignment horizontal="center" vertical="center"/>
    </xf>
    <xf numFmtId="0" fontId="21" fillId="0" borderId="27" xfId="0" applyFont="1" applyBorder="1" applyAlignment="1" applyProtection="1">
      <alignment horizontal="center"/>
      <protection locked="0"/>
    </xf>
    <xf numFmtId="0" fontId="21" fillId="0" borderId="28" xfId="0" applyFont="1" applyBorder="1" applyAlignment="1" applyProtection="1">
      <alignment horizontal="center" vertical="center"/>
      <protection locked="0"/>
    </xf>
    <xf numFmtId="169" fontId="21" fillId="0" borderId="28" xfId="6" applyFont="1" applyFill="1" applyBorder="1" applyAlignment="1" applyProtection="1">
      <alignment horizontal="center" vertical="center"/>
    </xf>
    <xf numFmtId="10" fontId="21" fillId="0" borderId="28" xfId="4" applyNumberFormat="1" applyFont="1" applyFill="1" applyBorder="1" applyAlignment="1" applyProtection="1">
      <alignment horizontal="center" vertical="center"/>
    </xf>
    <xf numFmtId="0" fontId="21" fillId="0" borderId="29" xfId="0" applyFont="1" applyBorder="1" applyAlignment="1" applyProtection="1">
      <alignment horizontal="center" vertical="center"/>
      <protection locked="0"/>
    </xf>
    <xf numFmtId="0" fontId="21" fillId="0" borderId="28" xfId="0" applyFont="1" applyBorder="1" applyAlignment="1" applyProtection="1">
      <alignment horizontal="center"/>
      <protection locked="0"/>
    </xf>
    <xf numFmtId="169" fontId="21" fillId="0" borderId="28" xfId="0" applyNumberFormat="1" applyFont="1" applyBorder="1" applyProtection="1">
      <protection locked="0"/>
    </xf>
    <xf numFmtId="10" fontId="21" fillId="0" borderId="28" xfId="4" applyNumberFormat="1" applyFont="1" applyFill="1" applyBorder="1" applyAlignment="1" applyProtection="1">
      <alignment horizontal="center" vertical="center"/>
      <protection locked="0"/>
    </xf>
    <xf numFmtId="0" fontId="21" fillId="0" borderId="54" xfId="0" applyFont="1" applyBorder="1" applyAlignment="1" applyProtection="1">
      <alignment horizontal="center"/>
      <protection locked="0"/>
    </xf>
    <xf numFmtId="0" fontId="63" fillId="14" borderId="0" xfId="0" applyFont="1" applyFill="1"/>
    <xf numFmtId="4" fontId="52" fillId="14" borderId="0" xfId="0" applyNumberFormat="1" applyFont="1" applyFill="1" applyAlignment="1">
      <alignment horizontal="center" vertical="center"/>
    </xf>
    <xf numFmtId="169" fontId="64" fillId="14" borderId="0" xfId="6" applyFont="1" applyFill="1"/>
    <xf numFmtId="0" fontId="65" fillId="14" borderId="0" xfId="0" applyFont="1" applyFill="1" applyProtection="1">
      <protection locked="0"/>
    </xf>
    <xf numFmtId="0" fontId="65" fillId="14" borderId="0" xfId="0" applyFont="1" applyFill="1" applyAlignment="1" applyProtection="1">
      <alignment horizontal="center"/>
      <protection locked="0"/>
    </xf>
    <xf numFmtId="0" fontId="66" fillId="14" borderId="0" xfId="0" applyFont="1" applyFill="1" applyAlignment="1" applyProtection="1">
      <alignment horizontal="center"/>
      <protection locked="0"/>
    </xf>
    <xf numFmtId="0" fontId="9" fillId="0" borderId="6" xfId="0" applyFont="1" applyBorder="1" applyAlignment="1">
      <alignment horizontal="left" vertical="center" wrapText="1"/>
    </xf>
    <xf numFmtId="0" fontId="9" fillId="0" borderId="0" xfId="0" applyFont="1" applyAlignment="1">
      <alignment horizontal="left" vertical="center" wrapText="1"/>
    </xf>
    <xf numFmtId="0" fontId="9" fillId="0" borderId="12" xfId="0" applyFont="1" applyBorder="1" applyAlignment="1">
      <alignment horizontal="left" vertical="center" wrapText="1"/>
    </xf>
    <xf numFmtId="0" fontId="9" fillId="0" borderId="12" xfId="0" applyFont="1" applyBorder="1" applyAlignment="1">
      <alignment horizontal="center" vertical="center" wrapText="1"/>
    </xf>
    <xf numFmtId="0" fontId="70" fillId="0" borderId="0" xfId="0" applyFont="1"/>
    <xf numFmtId="0" fontId="12" fillId="2" borderId="30" xfId="0" applyFont="1" applyFill="1" applyBorder="1" applyAlignment="1">
      <alignment vertical="center" wrapText="1"/>
    </xf>
    <xf numFmtId="0" fontId="12" fillId="2" borderId="32" xfId="0" applyFont="1" applyFill="1" applyBorder="1" applyAlignment="1">
      <alignment vertical="center" wrapText="1"/>
    </xf>
    <xf numFmtId="0" fontId="12" fillId="4" borderId="49"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12" fillId="7" borderId="32"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66" xfId="0" applyFont="1" applyFill="1" applyBorder="1" applyAlignment="1">
      <alignment horizontal="center" vertical="center" wrapText="1"/>
    </xf>
    <xf numFmtId="0" fontId="14" fillId="5" borderId="68" xfId="0" applyFont="1" applyFill="1" applyBorder="1" applyAlignment="1">
      <alignment horizontal="center" vertical="center" wrapText="1"/>
    </xf>
    <xf numFmtId="0" fontId="14" fillId="8" borderId="16" xfId="0" applyFont="1" applyFill="1" applyBorder="1" applyAlignment="1">
      <alignment horizontal="center" vertical="center" wrapText="1"/>
    </xf>
    <xf numFmtId="0" fontId="14" fillId="2" borderId="68" xfId="0" applyFont="1" applyFill="1" applyBorder="1" applyAlignment="1">
      <alignment horizontal="center" vertical="center" wrapText="1"/>
    </xf>
    <xf numFmtId="0" fontId="14" fillId="7" borderId="68" xfId="0" applyFont="1" applyFill="1" applyBorder="1" applyAlignment="1">
      <alignment horizontal="center" vertical="center" wrapText="1"/>
    </xf>
    <xf numFmtId="0" fontId="14" fillId="8" borderId="68" xfId="0" applyFont="1" applyFill="1" applyBorder="1" applyAlignment="1">
      <alignment horizontal="center" vertical="center" wrapText="1"/>
    </xf>
    <xf numFmtId="0" fontId="12" fillId="17" borderId="32" xfId="0" applyFont="1" applyFill="1" applyBorder="1" applyAlignment="1">
      <alignment horizontal="center" vertical="center" wrapText="1"/>
    </xf>
    <xf numFmtId="0" fontId="14" fillId="16" borderId="68" xfId="0" applyFont="1" applyFill="1" applyBorder="1" applyAlignment="1">
      <alignment horizontal="center" vertical="center" wrapText="1"/>
    </xf>
    <xf numFmtId="165" fontId="12" fillId="0" borderId="32" xfId="4" applyNumberFormat="1" applyFont="1" applyFill="1" applyBorder="1" applyAlignment="1">
      <alignment horizontal="center" vertical="center"/>
    </xf>
    <xf numFmtId="164" fontId="12" fillId="0" borderId="32" xfId="6" applyNumberFormat="1" applyFont="1" applyFill="1" applyBorder="1" applyAlignment="1">
      <alignment horizontal="left" vertical="center"/>
    </xf>
    <xf numFmtId="9" fontId="12" fillId="0" borderId="32" xfId="4" applyFont="1" applyFill="1" applyBorder="1" applyAlignment="1">
      <alignment horizontal="center" vertical="center"/>
    </xf>
    <xf numFmtId="10" fontId="12" fillId="0" borderId="49" xfId="4" applyNumberFormat="1" applyFont="1" applyFill="1" applyBorder="1" applyAlignment="1">
      <alignment horizontal="center" vertical="center"/>
    </xf>
    <xf numFmtId="10" fontId="12" fillId="0" borderId="32" xfId="4" applyNumberFormat="1" applyFont="1" applyFill="1" applyBorder="1" applyAlignment="1">
      <alignment horizontal="center" vertical="center"/>
    </xf>
    <xf numFmtId="165" fontId="12" fillId="0" borderId="49" xfId="4" applyNumberFormat="1" applyFont="1" applyFill="1" applyBorder="1" applyAlignment="1">
      <alignment horizontal="center" vertical="center"/>
    </xf>
    <xf numFmtId="10" fontId="12" fillId="0" borderId="32" xfId="4" applyNumberFormat="1" applyFont="1" applyFill="1" applyBorder="1" applyAlignment="1" applyProtection="1">
      <alignment horizontal="center" vertical="center"/>
    </xf>
    <xf numFmtId="10" fontId="12" fillId="0" borderId="32" xfId="4" applyNumberFormat="1" applyFont="1" applyFill="1" applyBorder="1" applyAlignment="1" applyProtection="1">
      <alignment horizontal="center" vertical="center"/>
      <protection locked="0"/>
    </xf>
    <xf numFmtId="0" fontId="70" fillId="0" borderId="0" xfId="0" applyFont="1" applyAlignment="1">
      <alignment vertical="center"/>
    </xf>
    <xf numFmtId="0" fontId="70" fillId="0" borderId="0" xfId="0" applyFont="1" applyAlignment="1">
      <alignment horizontal="center" vertical="center" wrapText="1"/>
    </xf>
    <xf numFmtId="0" fontId="70" fillId="0" borderId="0" xfId="0" applyFont="1" applyAlignment="1">
      <alignment horizontal="center" vertical="center"/>
    </xf>
    <xf numFmtId="0" fontId="72" fillId="0" borderId="0" xfId="0" applyFont="1" applyAlignment="1">
      <alignment horizontal="center" vertical="top" wrapText="1"/>
    </xf>
    <xf numFmtId="0" fontId="70" fillId="0" borderId="0" xfId="0" applyFont="1" applyAlignment="1">
      <alignment horizontal="left" vertical="top" wrapText="1"/>
    </xf>
    <xf numFmtId="0" fontId="73" fillId="0" borderId="0" xfId="0" applyFont="1" applyAlignment="1">
      <alignment horizontal="center" vertical="center"/>
    </xf>
    <xf numFmtId="164" fontId="70" fillId="0" borderId="0" xfId="6" applyNumberFormat="1" applyFont="1" applyFill="1" applyBorder="1" applyAlignment="1">
      <alignment horizontal="center" vertical="center"/>
    </xf>
    <xf numFmtId="2" fontId="70" fillId="0" borderId="0" xfId="0" applyNumberFormat="1" applyFont="1" applyAlignment="1">
      <alignment horizontal="center" vertical="center"/>
    </xf>
    <xf numFmtId="10" fontId="70" fillId="0" borderId="0" xfId="0" applyNumberFormat="1" applyFont="1" applyAlignment="1">
      <alignment horizontal="center" vertical="center"/>
    </xf>
    <xf numFmtId="178" fontId="16" fillId="0" borderId="0" xfId="0" applyNumberFormat="1" applyFont="1" applyAlignment="1">
      <alignment horizontal="center" vertical="center" wrapText="1"/>
    </xf>
    <xf numFmtId="2" fontId="43" fillId="0" borderId="0" xfId="0" applyNumberFormat="1" applyFont="1" applyAlignment="1">
      <alignment horizontal="center" vertical="center"/>
    </xf>
    <xf numFmtId="10" fontId="70" fillId="0" borderId="0" xfId="4" applyNumberFormat="1" applyFont="1" applyFill="1" applyBorder="1" applyAlignment="1">
      <alignment horizontal="center" vertical="center"/>
    </xf>
    <xf numFmtId="0" fontId="74" fillId="0" borderId="0" xfId="0" applyFont="1" applyAlignment="1">
      <alignment horizontal="center" vertical="center"/>
    </xf>
    <xf numFmtId="9" fontId="75" fillId="0" borderId="0" xfId="4" applyFont="1" applyFill="1" applyBorder="1" applyAlignment="1">
      <alignment horizontal="center" vertical="center"/>
    </xf>
    <xf numFmtId="10" fontId="75" fillId="0" borderId="0" xfId="4" applyNumberFormat="1" applyFont="1" applyFill="1" applyBorder="1" applyAlignment="1">
      <alignment horizontal="center" vertical="center" wrapText="1"/>
    </xf>
    <xf numFmtId="10" fontId="76" fillId="0" borderId="0" xfId="4" applyNumberFormat="1" applyFont="1" applyFill="1" applyBorder="1" applyAlignment="1">
      <alignment horizontal="center" vertical="center" wrapText="1"/>
    </xf>
    <xf numFmtId="0" fontId="77" fillId="0" borderId="0" xfId="0" applyFont="1" applyAlignment="1">
      <alignment horizontal="left" vertical="top" wrapText="1"/>
    </xf>
    <xf numFmtId="0" fontId="77" fillId="0" borderId="0" xfId="0" applyFont="1" applyAlignment="1">
      <alignment horizontal="center" vertical="center" wrapText="1"/>
    </xf>
    <xf numFmtId="0" fontId="2" fillId="3" borderId="0" xfId="0" applyFont="1" applyFill="1"/>
    <xf numFmtId="41" fontId="0" fillId="0" borderId="0" xfId="0" applyNumberFormat="1" applyAlignment="1">
      <alignment horizontal="center"/>
    </xf>
    <xf numFmtId="2" fontId="0" fillId="0" borderId="0" xfId="0" applyNumberFormat="1" applyAlignment="1">
      <alignment horizontal="center"/>
    </xf>
    <xf numFmtId="43" fontId="78" fillId="0" borderId="0" xfId="0" applyNumberFormat="1" applyFont="1"/>
    <xf numFmtId="10" fontId="79" fillId="0" borderId="0" xfId="4" applyNumberFormat="1" applyFont="1" applyAlignment="1">
      <alignment horizontal="center"/>
    </xf>
    <xf numFmtId="10" fontId="0" fillId="0" borderId="0" xfId="0" applyNumberFormat="1" applyAlignment="1">
      <alignment horizontal="center"/>
    </xf>
    <xf numFmtId="43" fontId="0" fillId="0" borderId="0" xfId="0" applyNumberFormat="1" applyAlignment="1">
      <alignment horizontal="center"/>
    </xf>
    <xf numFmtId="179" fontId="0" fillId="0" borderId="0" xfId="4" applyNumberFormat="1" applyFont="1" applyFill="1" applyAlignment="1">
      <alignment horizontal="center"/>
    </xf>
    <xf numFmtId="180" fontId="0" fillId="0" borderId="0" xfId="0" applyNumberFormat="1" applyAlignment="1">
      <alignment horizontal="center"/>
    </xf>
    <xf numFmtId="10" fontId="0" fillId="0" borderId="0" xfId="4" applyNumberFormat="1" applyFont="1" applyAlignment="1">
      <alignment horizontal="center"/>
    </xf>
    <xf numFmtId="9" fontId="0" fillId="0" borderId="0" xfId="4" applyFont="1" applyAlignment="1">
      <alignment horizontal="center"/>
    </xf>
    <xf numFmtId="9" fontId="0" fillId="0" borderId="0" xfId="0" applyNumberFormat="1" applyAlignment="1">
      <alignment horizontal="center"/>
    </xf>
    <xf numFmtId="0" fontId="0" fillId="0" borderId="0" xfId="0" applyAlignment="1">
      <alignment wrapText="1"/>
    </xf>
    <xf numFmtId="166" fontId="10" fillId="13" borderId="44" xfId="0" applyNumberFormat="1" applyFont="1" applyFill="1" applyBorder="1" applyAlignment="1" applyProtection="1">
      <alignment horizontal="left" vertical="center" wrapText="1"/>
      <protection locked="0"/>
    </xf>
    <xf numFmtId="0" fontId="12" fillId="13" borderId="17" xfId="0" applyFont="1" applyFill="1" applyBorder="1" applyAlignment="1">
      <alignment horizontal="center" vertical="center" wrapText="1"/>
    </xf>
    <xf numFmtId="0" fontId="14" fillId="13" borderId="37" xfId="0" applyFont="1" applyFill="1" applyBorder="1" applyAlignment="1">
      <alignment horizontal="center" vertical="center" wrapText="1"/>
    </xf>
    <xf numFmtId="165" fontId="12" fillId="0" borderId="28" xfId="0" applyNumberFormat="1" applyFont="1" applyFill="1" applyBorder="1" applyAlignment="1">
      <alignment horizontal="center" vertical="center"/>
    </xf>
    <xf numFmtId="3" fontId="12" fillId="0" borderId="28" xfId="0" applyNumberFormat="1" applyFont="1" applyFill="1" applyBorder="1" applyAlignment="1">
      <alignment horizontal="center" vertical="center" wrapText="1"/>
    </xf>
    <xf numFmtId="10" fontId="12" fillId="0" borderId="28" xfId="0" applyNumberFormat="1" applyFont="1" applyFill="1" applyBorder="1" applyAlignment="1">
      <alignment horizontal="center" vertical="center"/>
    </xf>
    <xf numFmtId="10" fontId="12" fillId="0" borderId="28" xfId="3" applyNumberFormat="1" applyFont="1" applyFill="1" applyBorder="1" applyAlignment="1" applyProtection="1">
      <alignment horizontal="center" vertical="center" wrapText="1"/>
    </xf>
    <xf numFmtId="3" fontId="12" fillId="0" borderId="28" xfId="0" applyNumberFormat="1" applyFont="1" applyFill="1" applyBorder="1" applyAlignment="1">
      <alignment horizontal="center" vertical="center"/>
    </xf>
    <xf numFmtId="0" fontId="12" fillId="0" borderId="28" xfId="0" applyFont="1" applyFill="1" applyBorder="1" applyAlignment="1">
      <alignment horizontal="center" vertical="center"/>
    </xf>
    <xf numFmtId="9" fontId="12" fillId="0" borderId="28" xfId="0" applyNumberFormat="1" applyFont="1" applyFill="1" applyBorder="1" applyAlignment="1">
      <alignment horizontal="center" vertical="center"/>
    </xf>
    <xf numFmtId="0" fontId="12" fillId="0" borderId="28" xfId="0" applyFont="1" applyFill="1" applyBorder="1" applyAlignment="1" applyProtection="1">
      <alignment horizontal="center" vertical="center"/>
      <protection locked="0"/>
    </xf>
    <xf numFmtId="10" fontId="12" fillId="0" borderId="28" xfId="0" applyNumberFormat="1" applyFont="1" applyFill="1" applyBorder="1" applyAlignment="1" applyProtection="1">
      <alignment horizontal="center" vertical="center"/>
      <protection locked="0"/>
    </xf>
    <xf numFmtId="3" fontId="12" fillId="0" borderId="39" xfId="0" applyNumberFormat="1" applyFont="1" applyFill="1" applyBorder="1" applyAlignment="1">
      <alignment horizontal="center" vertical="center" wrapText="1"/>
    </xf>
    <xf numFmtId="165" fontId="12" fillId="0" borderId="25" xfId="0" applyNumberFormat="1" applyFont="1" applyFill="1" applyBorder="1" applyAlignment="1">
      <alignment horizontal="center" vertical="center"/>
    </xf>
    <xf numFmtId="3" fontId="12" fillId="0" borderId="25" xfId="0" applyNumberFormat="1" applyFont="1" applyFill="1" applyBorder="1" applyAlignment="1">
      <alignment horizontal="center" vertical="center" wrapText="1"/>
    </xf>
    <xf numFmtId="9" fontId="12" fillId="0" borderId="25" xfId="3" applyFont="1" applyFill="1" applyBorder="1" applyAlignment="1" applyProtection="1">
      <alignment horizontal="center" vertical="center" wrapText="1"/>
    </xf>
    <xf numFmtId="9" fontId="12" fillId="0" borderId="25" xfId="3" applyFont="1" applyFill="1" applyBorder="1" applyAlignment="1" applyProtection="1">
      <alignment horizontal="center" vertical="center" wrapText="1"/>
      <protection locked="0"/>
    </xf>
    <xf numFmtId="167" fontId="12" fillId="0" borderId="28" xfId="0" applyNumberFormat="1" applyFont="1" applyFill="1" applyBorder="1" applyAlignment="1">
      <alignment horizontal="right" vertical="center"/>
    </xf>
    <xf numFmtId="4" fontId="12" fillId="0" borderId="25" xfId="0" applyNumberFormat="1" applyFont="1" applyFill="1" applyBorder="1" applyAlignment="1">
      <alignment horizontal="center" vertical="center" wrapText="1"/>
    </xf>
    <xf numFmtId="4" fontId="12" fillId="0" borderId="25" xfId="0" applyNumberFormat="1" applyFont="1" applyFill="1" applyBorder="1" applyAlignment="1">
      <alignment horizontal="center" vertical="center"/>
    </xf>
    <xf numFmtId="170" fontId="12" fillId="0" borderId="25" xfId="0" applyNumberFormat="1" applyFont="1" applyFill="1" applyBorder="1" applyAlignment="1">
      <alignment horizontal="center" vertical="center" wrapText="1"/>
    </xf>
    <xf numFmtId="4" fontId="12" fillId="0" borderId="25" xfId="0" applyNumberFormat="1" applyFont="1" applyFill="1" applyBorder="1" applyAlignment="1" applyProtection="1">
      <alignment horizontal="center" vertical="center" wrapText="1"/>
      <protection locked="0"/>
    </xf>
    <xf numFmtId="4" fontId="12" fillId="0" borderId="28" xfId="0" applyNumberFormat="1" applyFont="1" applyFill="1" applyBorder="1" applyAlignment="1">
      <alignment horizontal="center" vertical="center"/>
    </xf>
    <xf numFmtId="167" fontId="12" fillId="0" borderId="28" xfId="0" applyNumberFormat="1" applyFont="1" applyFill="1" applyBorder="1" applyAlignment="1">
      <alignment horizontal="center" vertical="center"/>
    </xf>
    <xf numFmtId="166" fontId="12" fillId="0" borderId="28" xfId="0" applyNumberFormat="1" applyFont="1" applyFill="1" applyBorder="1" applyAlignment="1">
      <alignment horizontal="right" vertical="center"/>
    </xf>
    <xf numFmtId="4" fontId="12" fillId="0" borderId="28" xfId="0" applyNumberFormat="1" applyFont="1" applyFill="1" applyBorder="1" applyAlignment="1">
      <alignment horizontal="center" vertical="center" wrapText="1"/>
    </xf>
    <xf numFmtId="2" fontId="12" fillId="0" borderId="28" xfId="0" applyNumberFormat="1" applyFont="1" applyFill="1" applyBorder="1" applyAlignment="1" applyProtection="1">
      <alignment horizontal="center" vertical="center"/>
      <protection locked="0"/>
    </xf>
    <xf numFmtId="166" fontId="21" fillId="0" borderId="39" xfId="0" applyNumberFormat="1" applyFont="1" applyFill="1" applyBorder="1" applyAlignment="1">
      <alignment horizontal="center" vertical="center"/>
    </xf>
    <xf numFmtId="0" fontId="12" fillId="0" borderId="39" xfId="0" applyFont="1" applyFill="1" applyBorder="1" applyAlignment="1" applyProtection="1">
      <alignment horizontal="center" vertical="center"/>
      <protection locked="0"/>
    </xf>
    <xf numFmtId="10" fontId="12" fillId="0" borderId="25" xfId="3" applyNumberFormat="1" applyFont="1" applyFill="1" applyBorder="1" applyAlignment="1" applyProtection="1">
      <alignment horizontal="center" vertical="center" wrapText="1"/>
      <protection locked="0"/>
    </xf>
    <xf numFmtId="10" fontId="12" fillId="0" borderId="25" xfId="3" applyNumberFormat="1" applyFont="1" applyFill="1" applyBorder="1" applyAlignment="1" applyProtection="1">
      <alignment horizontal="center" vertical="center" wrapText="1"/>
    </xf>
    <xf numFmtId="3" fontId="12" fillId="0" borderId="25" xfId="0" applyNumberFormat="1" applyFont="1" applyFill="1" applyBorder="1" applyAlignment="1">
      <alignment horizontal="center" vertical="center"/>
    </xf>
    <xf numFmtId="3" fontId="12" fillId="0" borderId="28" xfId="0" applyNumberFormat="1" applyFont="1" applyFill="1" applyBorder="1" applyAlignment="1" applyProtection="1">
      <alignment horizontal="center" vertical="center"/>
      <protection locked="0"/>
    </xf>
    <xf numFmtId="3" fontId="12" fillId="0" borderId="28" xfId="0" quotePrefix="1" applyNumberFormat="1" applyFont="1" applyFill="1" applyBorder="1" applyAlignment="1">
      <alignment horizontal="center" vertical="center"/>
    </xf>
    <xf numFmtId="0" fontId="12" fillId="0" borderId="28" xfId="0" applyFont="1" applyFill="1" applyBorder="1" applyAlignment="1">
      <alignment horizontal="right" vertical="center"/>
    </xf>
    <xf numFmtId="3" fontId="14" fillId="0" borderId="50" xfId="0" applyNumberFormat="1" applyFont="1" applyFill="1" applyBorder="1" applyAlignment="1">
      <alignment horizontal="center" vertical="center" wrapText="1"/>
    </xf>
    <xf numFmtId="3" fontId="14" fillId="0" borderId="28" xfId="0" applyNumberFormat="1" applyFont="1" applyFill="1" applyBorder="1" applyAlignment="1">
      <alignment horizontal="center" vertical="center" wrapText="1"/>
    </xf>
    <xf numFmtId="3" fontId="14" fillId="0" borderId="53" xfId="0" applyNumberFormat="1" applyFont="1" applyFill="1" applyBorder="1" applyAlignment="1">
      <alignment horizontal="center" vertical="center" wrapText="1"/>
    </xf>
    <xf numFmtId="10" fontId="12" fillId="0" borderId="42" xfId="4" applyNumberFormat="1" applyFont="1" applyFill="1" applyBorder="1" applyAlignment="1">
      <alignment horizontal="center" vertical="center"/>
    </xf>
    <xf numFmtId="167" fontId="12" fillId="10" borderId="23" xfId="3" applyNumberFormat="1" applyFont="1" applyFill="1" applyBorder="1" applyAlignment="1">
      <alignment horizontal="center" vertical="center"/>
    </xf>
    <xf numFmtId="167" fontId="12" fillId="10" borderId="25" xfId="3" applyNumberFormat="1" applyFont="1" applyFill="1" applyBorder="1" applyAlignment="1">
      <alignment horizontal="center" vertical="center"/>
    </xf>
    <xf numFmtId="167" fontId="12" fillId="10" borderId="25" xfId="3" applyNumberFormat="1" applyFont="1" applyFill="1" applyBorder="1" applyAlignment="1" applyProtection="1">
      <alignment horizontal="center" vertical="center"/>
    </xf>
    <xf numFmtId="167" fontId="12" fillId="10" borderId="63" xfId="3" applyNumberFormat="1" applyFont="1" applyFill="1" applyBorder="1" applyAlignment="1">
      <alignment horizontal="center" vertical="center"/>
    </xf>
    <xf numFmtId="0" fontId="12" fillId="0" borderId="30" xfId="0" applyFont="1" applyFill="1" applyBorder="1" applyAlignment="1">
      <alignment horizontal="center" vertical="center" wrapText="1"/>
    </xf>
    <xf numFmtId="0" fontId="12" fillId="0" borderId="32" xfId="0" applyFont="1" applyFill="1" applyBorder="1" applyAlignment="1">
      <alignment horizontal="center" vertical="center" wrapText="1"/>
    </xf>
    <xf numFmtId="0" fontId="12" fillId="0" borderId="32" xfId="0" applyFont="1" applyFill="1" applyBorder="1" applyAlignment="1">
      <alignment horizontal="center" vertical="center"/>
    </xf>
    <xf numFmtId="9" fontId="12" fillId="0" borderId="32" xfId="0" applyNumberFormat="1" applyFont="1" applyFill="1" applyBorder="1" applyAlignment="1">
      <alignment horizontal="center" vertical="center"/>
    </xf>
    <xf numFmtId="0" fontId="71" fillId="0" borderId="55" xfId="0" applyFont="1" applyFill="1" applyBorder="1" applyAlignment="1" applyProtection="1">
      <alignment horizontal="justify" vertical="top" wrapText="1"/>
      <protection locked="0"/>
    </xf>
    <xf numFmtId="0" fontId="71" fillId="0" borderId="32" xfId="0" applyFont="1" applyFill="1" applyBorder="1" applyAlignment="1">
      <alignment horizontal="left" vertical="top" wrapText="1"/>
    </xf>
    <xf numFmtId="0" fontId="12" fillId="0" borderId="49" xfId="0" applyFont="1" applyFill="1" applyBorder="1" applyAlignment="1" applyProtection="1">
      <alignment horizontal="center" vertical="center" wrapText="1"/>
      <protection locked="0"/>
    </xf>
    <xf numFmtId="0" fontId="12" fillId="0" borderId="32" xfId="0" applyFont="1" applyFill="1" applyBorder="1" applyAlignment="1">
      <alignment horizontal="center" vertical="top" wrapText="1"/>
    </xf>
    <xf numFmtId="10" fontId="12" fillId="0" borderId="32" xfId="0" applyNumberFormat="1" applyFont="1" applyFill="1" applyBorder="1" applyAlignment="1">
      <alignment horizontal="center" vertical="center"/>
    </xf>
    <xf numFmtId="0" fontId="12" fillId="0" borderId="55" xfId="0" applyFont="1" applyFill="1" applyBorder="1" applyAlignment="1">
      <alignment horizontal="justify" vertical="top" wrapText="1"/>
    </xf>
    <xf numFmtId="0" fontId="71" fillId="0" borderId="32" xfId="0" applyFont="1" applyFill="1" applyBorder="1" applyAlignment="1">
      <alignment horizontal="center" vertical="center" wrapText="1"/>
    </xf>
    <xf numFmtId="0" fontId="71" fillId="0" borderId="32" xfId="0" applyFont="1" applyFill="1" applyBorder="1" applyAlignment="1">
      <alignment horizontal="center" vertical="top" wrapText="1"/>
    </xf>
    <xf numFmtId="0" fontId="12" fillId="0" borderId="49" xfId="0" applyFont="1" applyFill="1" applyBorder="1" applyAlignment="1">
      <alignment horizontal="center" vertical="center" wrapText="1"/>
    </xf>
    <xf numFmtId="0" fontId="0" fillId="0" borderId="28" xfId="0" applyBorder="1" applyAlignment="1">
      <alignment horizontal="left" vertical="center" wrapText="1"/>
    </xf>
    <xf numFmtId="0" fontId="0" fillId="0" borderId="28" xfId="0" applyBorder="1" applyAlignment="1">
      <alignment horizontal="left" vertical="center"/>
    </xf>
    <xf numFmtId="0" fontId="13" fillId="16" borderId="15" xfId="0" applyFont="1" applyFill="1" applyBorder="1" applyAlignment="1">
      <alignment horizontal="center" vertical="center"/>
    </xf>
    <xf numFmtId="0" fontId="13" fillId="16" borderId="14" xfId="0" applyFont="1" applyFill="1" applyBorder="1" applyAlignment="1">
      <alignment horizontal="center" vertical="center"/>
    </xf>
    <xf numFmtId="0" fontId="2" fillId="9" borderId="28" xfId="0" applyFont="1" applyFill="1" applyBorder="1" applyAlignment="1">
      <alignment horizontal="center" vertical="center"/>
    </xf>
    <xf numFmtId="0" fontId="2" fillId="9" borderId="28"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14" fillId="2" borderId="20"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14" fillId="2" borderId="56"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51" xfId="0" applyFont="1" applyFill="1" applyBorder="1" applyAlignment="1">
      <alignment horizontal="center" vertical="center" wrapText="1"/>
    </xf>
    <xf numFmtId="0" fontId="14" fillId="16" borderId="17" xfId="0" applyFont="1" applyFill="1" applyBorder="1" applyAlignment="1">
      <alignment horizontal="center" vertical="center" wrapText="1"/>
    </xf>
    <xf numFmtId="0" fontId="14" fillId="16" borderId="26" xfId="0" applyFont="1" applyFill="1" applyBorder="1" applyAlignment="1">
      <alignment horizontal="center" vertical="center" wrapText="1"/>
    </xf>
    <xf numFmtId="0" fontId="14" fillId="16" borderId="51"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9" fillId="6" borderId="51" xfId="0" applyFont="1" applyFill="1" applyBorder="1" applyAlignment="1">
      <alignment horizontal="center" vertical="center" wrapText="1"/>
    </xf>
    <xf numFmtId="0" fontId="13" fillId="16" borderId="16" xfId="0" applyFont="1" applyFill="1" applyBorder="1" applyAlignment="1">
      <alignment horizontal="center" vertical="center"/>
    </xf>
    <xf numFmtId="0" fontId="14" fillId="2" borderId="62" xfId="0" applyFont="1" applyFill="1" applyBorder="1" applyAlignment="1">
      <alignment horizontal="center" vertical="center" wrapText="1"/>
    </xf>
    <xf numFmtId="0" fontId="14" fillId="2" borderId="50" xfId="0" applyFont="1" applyFill="1" applyBorder="1" applyAlignment="1">
      <alignment horizontal="center" vertical="center" wrapText="1"/>
    </xf>
    <xf numFmtId="0" fontId="14" fillId="2" borderId="5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2" borderId="55" xfId="0" applyFont="1" applyFill="1" applyBorder="1" applyAlignment="1">
      <alignment horizontal="center" vertical="center" wrapText="1"/>
    </xf>
    <xf numFmtId="0" fontId="14" fillId="2" borderId="39" xfId="0" applyFont="1" applyFill="1" applyBorder="1" applyAlignment="1">
      <alignment horizontal="center" vertical="center" wrapText="1"/>
    </xf>
    <xf numFmtId="0" fontId="9" fillId="2" borderId="59" xfId="0" applyFont="1" applyFill="1" applyBorder="1" applyAlignment="1">
      <alignment horizontal="left" vertical="center" wrapText="1"/>
    </xf>
    <xf numFmtId="0" fontId="9" fillId="2" borderId="4" xfId="0" applyFont="1" applyFill="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5" fillId="0" borderId="1"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67" fillId="2" borderId="4" xfId="0" applyFont="1" applyFill="1" applyBorder="1" applyAlignment="1">
      <alignment horizontal="center" vertical="center" wrapText="1"/>
    </xf>
    <xf numFmtId="0" fontId="67" fillId="2" borderId="5" xfId="0" applyFont="1" applyFill="1" applyBorder="1" applyAlignment="1">
      <alignment horizontal="center" vertical="center" wrapText="1"/>
    </xf>
    <xf numFmtId="0" fontId="68" fillId="2" borderId="57" xfId="0" applyFont="1" applyFill="1" applyBorder="1" applyAlignment="1">
      <alignment horizontal="center" vertical="center"/>
    </xf>
    <xf numFmtId="0" fontId="69" fillId="3" borderId="15" xfId="0" applyFont="1" applyFill="1" applyBorder="1" applyAlignment="1">
      <alignment vertical="center" wrapText="1"/>
    </xf>
    <xf numFmtId="0" fontId="69" fillId="3" borderId="14" xfId="0" applyFont="1" applyFill="1" applyBorder="1" applyAlignment="1">
      <alignment horizontal="left" vertical="center" wrapText="1"/>
    </xf>
    <xf numFmtId="0" fontId="69" fillId="3" borderId="15" xfId="0" applyFont="1" applyFill="1" applyBorder="1" applyAlignment="1">
      <alignment horizontal="left" vertical="center" wrapText="1"/>
    </xf>
    <xf numFmtId="0" fontId="69" fillId="3" borderId="16" xfId="0" applyFont="1" applyFill="1" applyBorder="1" applyAlignment="1">
      <alignment horizontal="left" vertical="center" wrapText="1"/>
    </xf>
    <xf numFmtId="166" fontId="22" fillId="2" borderId="6" xfId="0" applyNumberFormat="1" applyFont="1" applyFill="1" applyBorder="1" applyAlignment="1" applyProtection="1">
      <alignment horizontal="center" vertical="center" wrapText="1"/>
      <protection locked="0"/>
    </xf>
    <xf numFmtId="166" fontId="22" fillId="2" borderId="0" xfId="0" applyNumberFormat="1" applyFont="1" applyFill="1" applyAlignment="1" applyProtection="1">
      <alignment horizontal="center" vertical="center" wrapText="1"/>
      <protection locked="0"/>
    </xf>
    <xf numFmtId="166" fontId="22" fillId="2" borderId="11" xfId="0" applyNumberFormat="1" applyFont="1" applyFill="1" applyBorder="1" applyAlignment="1" applyProtection="1">
      <alignment horizontal="center" vertical="center" wrapText="1"/>
      <protection locked="0"/>
    </xf>
    <xf numFmtId="166" fontId="22" fillId="2" borderId="12" xfId="0" applyNumberFormat="1" applyFont="1" applyFill="1" applyBorder="1" applyAlignment="1" applyProtection="1">
      <alignment horizontal="center" vertical="center" wrapText="1"/>
      <protection locked="0"/>
    </xf>
    <xf numFmtId="166" fontId="23" fillId="2" borderId="6" xfId="0" applyNumberFormat="1" applyFont="1" applyFill="1" applyBorder="1" applyAlignment="1">
      <alignment horizontal="center" wrapText="1"/>
    </xf>
    <xf numFmtId="166" fontId="23" fillId="2" borderId="0" xfId="0" applyNumberFormat="1" applyFont="1" applyFill="1" applyAlignment="1">
      <alignment horizontal="center" wrapText="1"/>
    </xf>
    <xf numFmtId="166" fontId="23" fillId="2" borderId="7" xfId="0" applyNumberFormat="1" applyFont="1" applyFill="1" applyBorder="1" applyAlignment="1">
      <alignment horizontal="center" wrapText="1"/>
    </xf>
    <xf numFmtId="166" fontId="23" fillId="2" borderId="11" xfId="0" applyNumberFormat="1" applyFont="1" applyFill="1" applyBorder="1" applyAlignment="1">
      <alignment horizontal="center" wrapText="1"/>
    </xf>
    <xf numFmtId="166" fontId="23" fillId="2" borderId="12" xfId="0" applyNumberFormat="1" applyFont="1" applyFill="1" applyBorder="1" applyAlignment="1">
      <alignment horizontal="center" wrapText="1"/>
    </xf>
    <xf numFmtId="166" fontId="23" fillId="2" borderId="13" xfId="0" applyNumberFormat="1" applyFont="1" applyFill="1" applyBorder="1" applyAlignment="1">
      <alignment horizontal="center" wrapText="1"/>
    </xf>
    <xf numFmtId="0" fontId="2" fillId="0" borderId="0" xfId="0" applyFont="1" applyAlignment="1">
      <alignment horizontal="center" vertical="center" wrapText="1"/>
    </xf>
    <xf numFmtId="166" fontId="0" fillId="0" borderId="0" xfId="0" applyNumberFormat="1" applyAlignment="1">
      <alignment horizontal="left" vertical="center"/>
    </xf>
    <xf numFmtId="0" fontId="0" fillId="0" borderId="0" xfId="0" applyAlignment="1">
      <alignment horizontal="left" vertical="center"/>
    </xf>
    <xf numFmtId="0" fontId="12" fillId="0" borderId="28" xfId="0" applyFont="1" applyFill="1" applyBorder="1" applyAlignment="1" applyProtection="1">
      <alignment horizontal="left" vertical="top" wrapText="1"/>
      <protection locked="0"/>
    </xf>
    <xf numFmtId="0" fontId="12" fillId="0" borderId="50" xfId="0" applyFont="1" applyFill="1" applyBorder="1" applyAlignment="1" applyProtection="1">
      <alignment horizontal="left" vertical="top" wrapText="1"/>
      <protection locked="0"/>
    </xf>
    <xf numFmtId="0" fontId="12" fillId="0" borderId="39" xfId="0" applyFont="1" applyFill="1" applyBorder="1" applyAlignment="1" applyProtection="1">
      <alignment horizontal="center" vertical="center" wrapText="1"/>
      <protection locked="0"/>
    </xf>
    <xf numFmtId="0" fontId="12" fillId="0" borderId="42" xfId="0" applyFont="1" applyFill="1" applyBorder="1" applyAlignment="1" applyProtection="1">
      <alignment horizontal="center" vertical="center" wrapText="1"/>
      <protection locked="0"/>
    </xf>
    <xf numFmtId="0" fontId="12" fillId="0" borderId="25" xfId="0" applyFont="1" applyFill="1" applyBorder="1" applyAlignment="1" applyProtection="1">
      <alignment horizontal="center" vertical="center" wrapText="1"/>
      <protection locked="0"/>
    </xf>
    <xf numFmtId="0" fontId="12" fillId="0" borderId="28" xfId="0" applyFont="1" applyFill="1" applyBorder="1" applyAlignment="1" applyProtection="1">
      <alignment horizontal="center" vertical="center" wrapText="1"/>
      <protection locked="0"/>
    </xf>
    <xf numFmtId="0" fontId="12" fillId="0" borderId="28" xfId="0" applyFont="1" applyFill="1" applyBorder="1" applyAlignment="1">
      <alignment horizontal="center" vertical="center" wrapText="1"/>
    </xf>
    <xf numFmtId="0" fontId="17" fillId="0" borderId="17"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51"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1" xfId="0" applyFont="1" applyBorder="1" applyAlignment="1">
      <alignment horizontal="center" vertical="center" wrapText="1"/>
    </xf>
    <xf numFmtId="0" fontId="17" fillId="0" borderId="45"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6"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46"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47" xfId="0" applyFont="1" applyBorder="1" applyAlignment="1">
      <alignment horizontal="center" vertical="center" wrapText="1"/>
    </xf>
    <xf numFmtId="0" fontId="13" fillId="13" borderId="14" xfId="0" applyFont="1" applyFill="1" applyBorder="1" applyAlignment="1">
      <alignment horizontal="center" vertical="center"/>
    </xf>
    <xf numFmtId="0" fontId="13" fillId="13" borderId="15" xfId="0" applyFont="1" applyFill="1" applyBorder="1" applyAlignment="1">
      <alignment horizontal="center" vertical="center"/>
    </xf>
    <xf numFmtId="0" fontId="13" fillId="13" borderId="16" xfId="0" applyFont="1" applyFill="1" applyBorder="1" applyAlignment="1">
      <alignment horizontal="center" vertical="center"/>
    </xf>
    <xf numFmtId="0" fontId="13" fillId="13" borderId="21" xfId="0" applyFont="1" applyFill="1" applyBorder="1" applyAlignment="1">
      <alignment horizontal="center" vertical="center"/>
    </xf>
    <xf numFmtId="0" fontId="13" fillId="13" borderId="22" xfId="0" applyFont="1" applyFill="1" applyBorder="1" applyAlignment="1">
      <alignment horizontal="center" vertical="center"/>
    </xf>
    <xf numFmtId="0" fontId="13" fillId="13" borderId="23" xfId="0" applyFont="1" applyFill="1" applyBorder="1" applyAlignment="1">
      <alignment horizontal="center" vertical="center"/>
    </xf>
    <xf numFmtId="0" fontId="13" fillId="13" borderId="24" xfId="0" applyFont="1" applyFill="1" applyBorder="1" applyAlignment="1">
      <alignment horizontal="center" vertical="center"/>
    </xf>
    <xf numFmtId="0" fontId="13" fillId="13" borderId="25" xfId="0" applyFont="1" applyFill="1" applyBorder="1" applyAlignment="1">
      <alignment horizontal="center" vertical="center"/>
    </xf>
    <xf numFmtId="0" fontId="12" fillId="0" borderId="28" xfId="0" applyFont="1" applyFill="1" applyBorder="1" applyAlignment="1" applyProtection="1">
      <alignment horizontal="center" vertical="top" wrapText="1"/>
      <protection locked="0"/>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2" xfId="0" applyFont="1" applyFill="1" applyBorder="1" applyAlignment="1">
      <alignment horizontal="center" vertical="center"/>
    </xf>
    <xf numFmtId="0" fontId="13" fillId="2" borderId="15" xfId="0" applyFont="1" applyFill="1" applyBorder="1" applyAlignment="1">
      <alignment horizontal="center" vertical="center"/>
    </xf>
    <xf numFmtId="0" fontId="9" fillId="13" borderId="17" xfId="0" applyFont="1" applyFill="1" applyBorder="1" applyAlignment="1">
      <alignment horizontal="center" vertical="center" wrapText="1"/>
    </xf>
    <xf numFmtId="0" fontId="9" fillId="13" borderId="26" xfId="0" applyFont="1" applyFill="1" applyBorder="1" applyAlignment="1">
      <alignment horizontal="center" vertical="center" wrapText="1"/>
    </xf>
    <xf numFmtId="0" fontId="13" fillId="13" borderId="1" xfId="0" applyFont="1" applyFill="1" applyBorder="1" applyAlignment="1">
      <alignment horizontal="center" vertical="center" wrapText="1"/>
    </xf>
    <xf numFmtId="0" fontId="13" fillId="13" borderId="6"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38" xfId="0" applyFont="1" applyFill="1" applyBorder="1" applyAlignment="1">
      <alignment horizontal="center" vertical="center" wrapText="1"/>
    </xf>
    <xf numFmtId="0" fontId="14" fillId="2" borderId="40" xfId="0" applyFont="1" applyFill="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10" fontId="11" fillId="0" borderId="34" xfId="0" applyNumberFormat="1" applyFont="1" applyBorder="1" applyAlignment="1" applyProtection="1">
      <alignment horizontal="center" vertical="center" wrapText="1"/>
      <protection locked="0"/>
    </xf>
    <xf numFmtId="10" fontId="11" fillId="0" borderId="46" xfId="0" applyNumberFormat="1" applyFont="1" applyBorder="1" applyAlignment="1" applyProtection="1">
      <alignment horizontal="center" vertical="center" wrapText="1"/>
      <protection locked="0"/>
    </xf>
    <xf numFmtId="0" fontId="40" fillId="0" borderId="37" xfId="8" applyFont="1" applyBorder="1" applyAlignment="1" applyProtection="1">
      <alignment horizontal="center" vertical="top" wrapText="1"/>
      <protection locked="0"/>
    </xf>
    <xf numFmtId="0" fontId="40" fillId="0" borderId="63" xfId="8" applyFont="1" applyBorder="1" applyAlignment="1" applyProtection="1">
      <alignment horizontal="center" vertical="top" wrapText="1"/>
      <protection locked="0"/>
    </xf>
    <xf numFmtId="10" fontId="11" fillId="0" borderId="42" xfId="0" applyNumberFormat="1" applyFont="1" applyBorder="1" applyAlignment="1" applyProtection="1">
      <alignment horizontal="center" vertical="center" wrapText="1"/>
      <protection locked="0"/>
    </xf>
    <xf numFmtId="0" fontId="37" fillId="2" borderId="30" xfId="8" applyFont="1" applyFill="1" applyBorder="1" applyAlignment="1">
      <alignment horizontal="center" vertical="center" wrapText="1"/>
    </xf>
    <xf numFmtId="0" fontId="37" fillId="2" borderId="32" xfId="8" applyFont="1" applyFill="1" applyBorder="1" applyAlignment="1">
      <alignment horizontal="center" vertical="center" wrapText="1"/>
    </xf>
    <xf numFmtId="0" fontId="2" fillId="9" borderId="53" xfId="0" applyFont="1" applyFill="1" applyBorder="1" applyAlignment="1">
      <alignment horizontal="center" vertical="center"/>
    </xf>
    <xf numFmtId="0" fontId="2" fillId="9" borderId="8" xfId="0" applyFont="1" applyFill="1" applyBorder="1" applyAlignment="1">
      <alignment horizontal="center" vertical="center"/>
    </xf>
    <xf numFmtId="0" fontId="2" fillId="9" borderId="50" xfId="0" applyFont="1" applyFill="1" applyBorder="1" applyAlignment="1">
      <alignment horizontal="center" vertical="center"/>
    </xf>
    <xf numFmtId="0" fontId="2" fillId="9" borderId="53"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9" borderId="50" xfId="0" applyFont="1" applyFill="1" applyBorder="1" applyAlignment="1">
      <alignment horizontal="center" vertical="center" wrapText="1"/>
    </xf>
    <xf numFmtId="0" fontId="11" fillId="0" borderId="17" xfId="8" applyFont="1" applyBorder="1" applyAlignment="1">
      <alignment horizontal="center" vertical="center" wrapText="1"/>
    </xf>
    <xf numFmtId="0" fontId="11" fillId="0" borderId="26" xfId="8" applyFont="1" applyBorder="1" applyAlignment="1">
      <alignment horizontal="center" vertical="center" wrapText="1"/>
    </xf>
    <xf numFmtId="0" fontId="11" fillId="0" borderId="33" xfId="8" applyFont="1" applyBorder="1" applyAlignment="1">
      <alignment horizontal="center" vertical="center" wrapText="1"/>
    </xf>
    <xf numFmtId="0" fontId="11" fillId="0" borderId="64" xfId="8" applyFont="1" applyBorder="1" applyAlignment="1">
      <alignment horizontal="center" vertical="center" wrapText="1"/>
    </xf>
    <xf numFmtId="0" fontId="11" fillId="0" borderId="34" xfId="8" applyFont="1" applyBorder="1" applyAlignment="1">
      <alignment horizontal="left" vertical="top" wrapText="1"/>
    </xf>
    <xf numFmtId="0" fontId="11" fillId="0" borderId="46" xfId="8" applyFont="1" applyBorder="1" applyAlignment="1">
      <alignment horizontal="left" vertical="top" wrapText="1"/>
    </xf>
    <xf numFmtId="0" fontId="38" fillId="0" borderId="34" xfId="0" applyFont="1" applyBorder="1" applyAlignment="1" applyProtection="1">
      <alignment horizontal="center" vertical="center" wrapText="1"/>
      <protection locked="0"/>
    </xf>
    <xf numFmtId="0" fontId="38" fillId="0" borderId="46" xfId="0" applyFont="1" applyBorder="1" applyAlignment="1" applyProtection="1">
      <alignment horizontal="center" vertical="center" wrapText="1"/>
      <protection locked="0"/>
    </xf>
    <xf numFmtId="0" fontId="11" fillId="0" borderId="24" xfId="8" applyFont="1" applyBorder="1" applyAlignment="1">
      <alignment horizontal="center" vertical="center" wrapText="1"/>
    </xf>
    <xf numFmtId="0" fontId="11" fillId="0" borderId="65" xfId="8" applyFont="1" applyBorder="1" applyAlignment="1">
      <alignment horizontal="center" vertical="center" wrapText="1"/>
    </xf>
    <xf numFmtId="0" fontId="11" fillId="0" borderId="25" xfId="8" applyFont="1" applyBorder="1" applyAlignment="1">
      <alignment horizontal="left" vertical="top" wrapText="1"/>
    </xf>
    <xf numFmtId="0" fontId="11" fillId="0" borderId="39" xfId="8" applyFont="1" applyBorder="1" applyAlignment="1">
      <alignment horizontal="left" vertical="top" wrapText="1"/>
    </xf>
    <xf numFmtId="0" fontId="38" fillId="0" borderId="42" xfId="0" applyFont="1" applyBorder="1" applyAlignment="1" applyProtection="1">
      <alignment horizontal="center" vertical="center" wrapText="1"/>
      <protection locked="0"/>
    </xf>
    <xf numFmtId="10" fontId="11" fillId="0" borderId="28" xfId="0" applyNumberFormat="1" applyFont="1" applyBorder="1" applyAlignment="1" applyProtection="1">
      <alignment horizontal="center" vertical="center" wrapText="1"/>
      <protection locked="0"/>
    </xf>
    <xf numFmtId="0" fontId="11" fillId="0" borderId="28" xfId="8" applyFont="1" applyBorder="1" applyAlignment="1">
      <alignment horizontal="left" vertical="top" wrapText="1"/>
    </xf>
    <xf numFmtId="0" fontId="11" fillId="0" borderId="55" xfId="8" applyFont="1" applyBorder="1" applyAlignment="1">
      <alignment horizontal="left" vertical="top" wrapText="1"/>
    </xf>
    <xf numFmtId="0" fontId="38" fillId="0" borderId="39" xfId="0" applyFont="1" applyBorder="1" applyAlignment="1" applyProtection="1">
      <alignment horizontal="center" vertical="center" wrapText="1"/>
      <protection locked="0"/>
    </xf>
    <xf numFmtId="10" fontId="11" fillId="0" borderId="39" xfId="0" applyNumberFormat="1" applyFont="1" applyBorder="1" applyAlignment="1" applyProtection="1">
      <alignment horizontal="center" vertical="center" wrapText="1"/>
      <protection locked="0"/>
    </xf>
    <xf numFmtId="10" fontId="11" fillId="0" borderId="25" xfId="0" applyNumberFormat="1" applyFont="1" applyBorder="1" applyAlignment="1" applyProtection="1">
      <alignment horizontal="center" vertical="center" wrapText="1"/>
      <protection locked="0"/>
    </xf>
    <xf numFmtId="0" fontId="11" fillId="0" borderId="51" xfId="8" applyFont="1" applyBorder="1" applyAlignment="1">
      <alignment horizontal="center" vertical="center" wrapText="1"/>
    </xf>
    <xf numFmtId="0" fontId="11" fillId="0" borderId="36" xfId="8" applyFont="1" applyBorder="1" applyAlignment="1">
      <alignment horizontal="center" vertical="center" wrapText="1"/>
    </xf>
    <xf numFmtId="0" fontId="11" fillId="0" borderId="41" xfId="8" applyFont="1" applyBorder="1" applyAlignment="1">
      <alignment horizontal="center" vertical="center" wrapText="1"/>
    </xf>
    <xf numFmtId="0" fontId="11" fillId="0" borderId="45" xfId="8" applyFont="1" applyBorder="1" applyAlignment="1">
      <alignment horizontal="center" vertical="center" wrapText="1"/>
    </xf>
    <xf numFmtId="0" fontId="38" fillId="0" borderId="25" xfId="0" applyFont="1" applyBorder="1" applyAlignment="1" applyProtection="1">
      <alignment horizontal="center" vertical="center" wrapText="1"/>
      <protection locked="0"/>
    </xf>
    <xf numFmtId="0" fontId="9" fillId="2" borderId="48" xfId="0" applyFont="1" applyFill="1" applyBorder="1" applyAlignment="1">
      <alignment horizontal="left" vertical="center" wrapText="1"/>
    </xf>
    <xf numFmtId="0" fontId="9" fillId="2" borderId="57" xfId="0" applyFont="1" applyFill="1" applyBorder="1" applyAlignment="1">
      <alignment horizontal="left" vertical="center" wrapText="1"/>
    </xf>
    <xf numFmtId="0" fontId="9" fillId="2" borderId="60"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37" fillId="2" borderId="1" xfId="8" applyFont="1" applyFill="1" applyBorder="1" applyAlignment="1">
      <alignment horizontal="center" vertical="center" wrapText="1"/>
    </xf>
    <xf numFmtId="0" fontId="37" fillId="2" borderId="6" xfId="8" applyFont="1" applyFill="1" applyBorder="1" applyAlignment="1">
      <alignment horizontal="center" vertical="center" wrapText="1"/>
    </xf>
    <xf numFmtId="0" fontId="37" fillId="2" borderId="19" xfId="8" applyFont="1" applyFill="1" applyBorder="1" applyAlignment="1">
      <alignment horizontal="center" vertical="center" wrapText="1"/>
    </xf>
    <xf numFmtId="0" fontId="37" fillId="2" borderId="55" xfId="8" applyFont="1" applyFill="1" applyBorder="1" applyAlignment="1">
      <alignment horizontal="center" vertical="center" wrapText="1"/>
    </xf>
    <xf numFmtId="0" fontId="37" fillId="2" borderId="34" xfId="8" applyFont="1" applyFill="1" applyBorder="1" applyAlignment="1">
      <alignment horizontal="center" vertical="center" wrapText="1"/>
    </xf>
    <xf numFmtId="0" fontId="37" fillId="2" borderId="46" xfId="8" applyFont="1" applyFill="1" applyBorder="1" applyAlignment="1">
      <alignment horizontal="center" vertical="center" wrapText="1"/>
    </xf>
    <xf numFmtId="0" fontId="38" fillId="2" borderId="61" xfId="8" applyFont="1" applyFill="1" applyBorder="1" applyAlignment="1">
      <alignment horizontal="center" vertical="center" wrapText="1"/>
    </xf>
    <xf numFmtId="0" fontId="38" fillId="2" borderId="62" xfId="8" applyFont="1" applyFill="1" applyBorder="1" applyAlignment="1">
      <alignment horizontal="center" vertical="center" wrapText="1"/>
    </xf>
    <xf numFmtId="0" fontId="37" fillId="13" borderId="19" xfId="8" applyFont="1" applyFill="1" applyBorder="1" applyAlignment="1">
      <alignment horizontal="center" vertical="center" wrapText="1"/>
    </xf>
    <xf numFmtId="0" fontId="37" fillId="2" borderId="20" xfId="8" applyFont="1" applyFill="1" applyBorder="1" applyAlignment="1">
      <alignment horizontal="center" vertical="center" wrapText="1"/>
    </xf>
    <xf numFmtId="0" fontId="37" fillId="2" borderId="56" xfId="8" applyFont="1" applyFill="1" applyBorder="1" applyAlignment="1">
      <alignment horizontal="center" vertical="center" wrapText="1"/>
    </xf>
    <xf numFmtId="0" fontId="34" fillId="2" borderId="18" xfId="0" applyFont="1" applyFill="1" applyBorder="1" applyAlignment="1">
      <alignment horizontal="center" vertical="center" wrapText="1"/>
    </xf>
    <xf numFmtId="0" fontId="34" fillId="2" borderId="19" xfId="0" applyFont="1" applyFill="1" applyBorder="1" applyAlignment="1">
      <alignment horizontal="center" vertical="center" wrapText="1"/>
    </xf>
    <xf numFmtId="0" fontId="34" fillId="2" borderId="20" xfId="0" applyFont="1" applyFill="1" applyBorder="1" applyAlignment="1">
      <alignment horizontal="center" vertical="center" wrapText="1"/>
    </xf>
    <xf numFmtId="0" fontId="35" fillId="2" borderId="27" xfId="0" applyFont="1" applyFill="1" applyBorder="1" applyAlignment="1">
      <alignment horizontal="center" vertical="center" wrapText="1"/>
    </xf>
    <xf numFmtId="0" fontId="35" fillId="2" borderId="28" xfId="0" applyFont="1" applyFill="1" applyBorder="1" applyAlignment="1">
      <alignment horizontal="center" vertical="center" wrapText="1"/>
    </xf>
    <xf numFmtId="0" fontId="35" fillId="2" borderId="29" xfId="0" applyFont="1" applyFill="1" applyBorder="1" applyAlignment="1">
      <alignment horizontal="center" vertical="center" wrapText="1"/>
    </xf>
    <xf numFmtId="0" fontId="7" fillId="3" borderId="48" xfId="0" applyFont="1" applyFill="1" applyBorder="1" applyAlignment="1">
      <alignment horizontal="left" vertical="center" wrapText="1"/>
    </xf>
    <xf numFmtId="0" fontId="7" fillId="3" borderId="57" xfId="0" applyFont="1" applyFill="1" applyBorder="1" applyAlignment="1">
      <alignment horizontal="left" vertical="center" wrapText="1"/>
    </xf>
    <xf numFmtId="0" fontId="7" fillId="3" borderId="58" xfId="0" applyFont="1" applyFill="1" applyBorder="1" applyAlignment="1">
      <alignment horizontal="left" vertical="center" wrapText="1"/>
    </xf>
    <xf numFmtId="0" fontId="9" fillId="2" borderId="5" xfId="0" applyFont="1" applyFill="1" applyBorder="1" applyAlignment="1">
      <alignment horizontal="left" vertical="center" wrapText="1"/>
    </xf>
    <xf numFmtId="3" fontId="22" fillId="2" borderId="20" xfId="0" applyNumberFormat="1" applyFont="1" applyFill="1" applyBorder="1" applyAlignment="1">
      <alignment horizontal="center" vertical="center" wrapText="1"/>
    </xf>
    <xf numFmtId="3" fontId="22" fillId="2" borderId="29" xfId="0" applyNumberFormat="1" applyFont="1" applyFill="1" applyBorder="1" applyAlignment="1">
      <alignment horizontal="center" vertical="center" wrapText="1"/>
    </xf>
    <xf numFmtId="3" fontId="22" fillId="2" borderId="56" xfId="0" applyNumberFormat="1" applyFont="1" applyFill="1" applyBorder="1" applyAlignment="1">
      <alignment horizontal="center" vertical="center" wrapText="1"/>
    </xf>
    <xf numFmtId="3" fontId="22" fillId="2" borderId="19" xfId="0" applyNumberFormat="1" applyFont="1" applyFill="1" applyBorder="1" applyAlignment="1">
      <alignment horizontal="center" vertical="center" wrapText="1"/>
    </xf>
    <xf numFmtId="3" fontId="22" fillId="2" borderId="28" xfId="0" applyNumberFormat="1" applyFont="1" applyFill="1" applyBorder="1" applyAlignment="1">
      <alignment horizontal="center" vertical="center" wrapText="1"/>
    </xf>
    <xf numFmtId="3" fontId="22" fillId="2" borderId="55" xfId="0" applyNumberFormat="1" applyFont="1" applyFill="1" applyBorder="1" applyAlignment="1">
      <alignment horizontal="center" vertical="center" wrapText="1"/>
    </xf>
    <xf numFmtId="0" fontId="22" fillId="2" borderId="19" xfId="0" applyFont="1" applyFill="1" applyBorder="1" applyAlignment="1">
      <alignment horizontal="center" vertical="center" wrapText="1"/>
    </xf>
    <xf numFmtId="0" fontId="22" fillId="2" borderId="28" xfId="0" applyFont="1" applyFill="1" applyBorder="1" applyAlignment="1">
      <alignment horizontal="center" vertical="center" wrapText="1"/>
    </xf>
    <xf numFmtId="0" fontId="22" fillId="2" borderId="55" xfId="0" applyFont="1" applyFill="1" applyBorder="1" applyAlignment="1">
      <alignment horizontal="center" vertical="center" wrapText="1"/>
    </xf>
    <xf numFmtId="0" fontId="46" fillId="0" borderId="28" xfId="0" applyFont="1" applyBorder="1" applyAlignment="1">
      <alignment horizontal="left" vertical="center" wrapText="1"/>
    </xf>
    <xf numFmtId="0" fontId="46" fillId="0" borderId="28" xfId="0" applyFont="1" applyBorder="1" applyAlignment="1">
      <alignment horizontal="center" vertical="center" wrapText="1"/>
    </xf>
    <xf numFmtId="0" fontId="49" fillId="0" borderId="39" xfId="0" applyFont="1" applyBorder="1" applyAlignment="1">
      <alignment horizontal="left" vertical="center" wrapText="1"/>
    </xf>
    <xf numFmtId="0" fontId="46" fillId="0" borderId="28" xfId="0" applyFont="1" applyBorder="1" applyAlignment="1">
      <alignment horizontal="justify" vertical="center" wrapText="1"/>
    </xf>
    <xf numFmtId="0" fontId="49" fillId="0" borderId="39" xfId="0" applyFont="1" applyBorder="1" applyAlignment="1">
      <alignment horizontal="justify" vertical="center" wrapText="1"/>
    </xf>
    <xf numFmtId="3" fontId="22" fillId="0" borderId="28" xfId="11" applyNumberFormat="1" applyFont="1" applyFill="1" applyBorder="1" applyAlignment="1">
      <alignment horizontal="center" vertical="center" wrapText="1"/>
    </xf>
    <xf numFmtId="175" fontId="22" fillId="0" borderId="28" xfId="11" applyNumberFormat="1" applyFont="1" applyFill="1" applyBorder="1" applyAlignment="1">
      <alignment horizontal="center" vertical="center" wrapText="1"/>
    </xf>
    <xf numFmtId="3" fontId="22" fillId="0" borderId="39" xfId="11" applyNumberFormat="1" applyFont="1" applyFill="1" applyBorder="1" applyAlignment="1">
      <alignment horizontal="center" vertical="center" wrapText="1"/>
    </xf>
    <xf numFmtId="0" fontId="50" fillId="2" borderId="18" xfId="0" applyFont="1" applyFill="1" applyBorder="1" applyAlignment="1">
      <alignment horizontal="center" vertical="center" wrapText="1"/>
    </xf>
    <xf numFmtId="0" fontId="50" fillId="2" borderId="19" xfId="0" applyFont="1" applyFill="1" applyBorder="1" applyAlignment="1">
      <alignment horizontal="center" vertical="center" wrapText="1"/>
    </xf>
    <xf numFmtId="0" fontId="50" fillId="2" borderId="27" xfId="0" applyFont="1" applyFill="1" applyBorder="1" applyAlignment="1">
      <alignment horizontal="center" vertical="center" wrapText="1"/>
    </xf>
    <xf numFmtId="0" fontId="50" fillId="2" borderId="28" xfId="0" applyFont="1" applyFill="1" applyBorder="1" applyAlignment="1">
      <alignment horizontal="center" vertical="center" wrapText="1"/>
    </xf>
    <xf numFmtId="0" fontId="50" fillId="2" borderId="54" xfId="0" applyFont="1" applyFill="1" applyBorder="1" applyAlignment="1">
      <alignment horizontal="center" vertical="center" wrapText="1"/>
    </xf>
    <xf numFmtId="0" fontId="50" fillId="2" borderId="55" xfId="0" applyFont="1" applyFill="1" applyBorder="1" applyAlignment="1">
      <alignment horizontal="center" vertical="center" wrapText="1"/>
    </xf>
    <xf numFmtId="0" fontId="45" fillId="0" borderId="28" xfId="0" applyFont="1" applyBorder="1" applyAlignment="1">
      <alignment horizontal="center" vertical="center" wrapText="1"/>
    </xf>
    <xf numFmtId="0" fontId="45" fillId="0" borderId="39" xfId="0" applyFont="1" applyBorder="1" applyAlignment="1">
      <alignment horizontal="center" vertical="center" wrapText="1"/>
    </xf>
    <xf numFmtId="0" fontId="49" fillId="0" borderId="28" xfId="0" applyFont="1" applyBorder="1" applyAlignment="1">
      <alignment horizontal="left" vertical="center" wrapText="1"/>
    </xf>
    <xf numFmtId="0" fontId="49" fillId="0" borderId="28" xfId="0" applyFont="1" applyBorder="1" applyAlignment="1">
      <alignment horizontal="justify" vertical="center" wrapText="1"/>
    </xf>
    <xf numFmtId="0" fontId="43" fillId="2" borderId="11" xfId="9" applyFont="1" applyFill="1" applyBorder="1" applyAlignment="1">
      <alignment horizontal="left" vertical="center" wrapText="1"/>
    </xf>
    <xf numFmtId="0" fontId="43" fillId="2" borderId="12" xfId="9" applyFont="1" applyFill="1" applyBorder="1" applyAlignment="1">
      <alignment horizontal="left" vertical="center" wrapText="1"/>
    </xf>
    <xf numFmtId="0" fontId="43" fillId="2" borderId="13" xfId="9" applyFont="1" applyFill="1" applyBorder="1" applyAlignment="1">
      <alignment horizontal="left" vertical="center" wrapText="1"/>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14" fillId="0" borderId="49" xfId="0" applyFont="1" applyBorder="1" applyAlignment="1">
      <alignment horizontal="left" vertical="center" wrapText="1"/>
    </xf>
    <xf numFmtId="0" fontId="44" fillId="0" borderId="1" xfId="9" applyFont="1" applyBorder="1" applyAlignment="1">
      <alignment horizontal="center" vertical="center" wrapText="1"/>
    </xf>
    <xf numFmtId="0" fontId="44" fillId="0" borderId="2" xfId="9" applyFont="1" applyBorder="1" applyAlignment="1">
      <alignment horizontal="center" vertical="center" wrapText="1"/>
    </xf>
    <xf numFmtId="0" fontId="44" fillId="0" borderId="15" xfId="9" applyFont="1" applyBorder="1" applyAlignment="1">
      <alignment horizontal="center" vertical="center" wrapText="1"/>
    </xf>
    <xf numFmtId="0" fontId="44" fillId="0" borderId="16" xfId="9" applyFont="1" applyBorder="1" applyAlignment="1">
      <alignment horizontal="center" vertical="center" wrapText="1"/>
    </xf>
    <xf numFmtId="0" fontId="37" fillId="2" borderId="14" xfId="0" applyFont="1" applyFill="1" applyBorder="1" applyAlignment="1">
      <alignment horizontal="center" vertical="center" wrapText="1"/>
    </xf>
    <xf numFmtId="0" fontId="37" fillId="2" borderId="15" xfId="0" applyFont="1" applyFill="1" applyBorder="1" applyAlignment="1">
      <alignment horizontal="center" vertical="center" wrapText="1"/>
    </xf>
    <xf numFmtId="0" fontId="37" fillId="2" borderId="16" xfId="0" applyFont="1" applyFill="1" applyBorder="1" applyAlignment="1">
      <alignment horizontal="center" vertical="center" wrapText="1"/>
    </xf>
    <xf numFmtId="0" fontId="37" fillId="2" borderId="18" xfId="0" applyFont="1" applyFill="1" applyBorder="1" applyAlignment="1">
      <alignment horizontal="center" vertical="center" wrapText="1"/>
    </xf>
    <xf numFmtId="0" fontId="37" fillId="2" borderId="19" xfId="0" applyFont="1" applyFill="1" applyBorder="1" applyAlignment="1">
      <alignment horizontal="center" vertical="center" wrapText="1"/>
    </xf>
    <xf numFmtId="0" fontId="37" fillId="2" borderId="4" xfId="0" applyFont="1" applyFill="1" applyBorder="1" applyAlignment="1">
      <alignment horizontal="center" vertical="center" wrapText="1"/>
    </xf>
    <xf numFmtId="0" fontId="37" fillId="2" borderId="62" xfId="0" applyFont="1" applyFill="1" applyBorder="1" applyAlignment="1">
      <alignment horizontal="center" vertical="center" wrapText="1"/>
    </xf>
    <xf numFmtId="0" fontId="37" fillId="2" borderId="61" xfId="0" applyFont="1" applyFill="1" applyBorder="1" applyAlignment="1">
      <alignment horizontal="center" vertical="center" wrapText="1"/>
    </xf>
    <xf numFmtId="0" fontId="37" fillId="2" borderId="20" xfId="0" applyFont="1" applyFill="1" applyBorder="1" applyAlignment="1">
      <alignment horizontal="center" vertical="center" wrapText="1"/>
    </xf>
    <xf numFmtId="0" fontId="37" fillId="2" borderId="56" xfId="0" applyFont="1" applyFill="1" applyBorder="1" applyAlignment="1">
      <alignment horizontal="center" vertical="center" wrapText="1"/>
    </xf>
    <xf numFmtId="0" fontId="2" fillId="2" borderId="28" xfId="0" applyFont="1" applyFill="1" applyBorder="1" applyAlignment="1">
      <alignment horizontal="center" vertical="center"/>
    </xf>
    <xf numFmtId="0" fontId="12" fillId="2" borderId="39" xfId="0" applyFont="1" applyFill="1" applyBorder="1" applyAlignment="1">
      <alignment horizontal="center" vertical="center" wrapText="1"/>
    </xf>
    <xf numFmtId="0" fontId="14" fillId="14" borderId="1" xfId="0" applyFont="1" applyFill="1" applyBorder="1" applyAlignment="1">
      <alignment horizontal="left" vertical="center" wrapText="1"/>
    </xf>
    <xf numFmtId="0" fontId="14" fillId="14" borderId="2" xfId="0" applyFont="1" applyFill="1" applyBorder="1" applyAlignment="1">
      <alignment horizontal="left" vertical="center" wrapText="1"/>
    </xf>
    <xf numFmtId="0" fontId="14" fillId="14" borderId="3" xfId="0" applyFont="1" applyFill="1" applyBorder="1" applyAlignment="1">
      <alignment horizontal="left" vertical="center" wrapText="1"/>
    </xf>
    <xf numFmtId="0" fontId="14" fillId="14" borderId="1" xfId="0" applyFont="1" applyFill="1" applyBorder="1" applyAlignment="1">
      <alignment horizontal="left" vertical="center"/>
    </xf>
    <xf numFmtId="0" fontId="14" fillId="14" borderId="2" xfId="0" applyFont="1" applyFill="1" applyBorder="1" applyAlignment="1">
      <alignment horizontal="left" vertical="center"/>
    </xf>
    <xf numFmtId="0" fontId="14" fillId="14" borderId="3" xfId="0" applyFont="1" applyFill="1" applyBorder="1" applyAlignment="1">
      <alignment horizontal="left" vertical="center"/>
    </xf>
    <xf numFmtId="0" fontId="14" fillId="2" borderId="14" xfId="0" applyFont="1" applyFill="1" applyBorder="1" applyAlignment="1">
      <alignment horizontal="left" vertical="center"/>
    </xf>
    <xf numFmtId="0" fontId="14" fillId="2" borderId="15" xfId="0" applyFont="1" applyFill="1" applyBorder="1" applyAlignment="1">
      <alignment horizontal="left" vertical="center"/>
    </xf>
    <xf numFmtId="0" fontId="14" fillId="2" borderId="16" xfId="0" applyFont="1" applyFill="1" applyBorder="1" applyAlignment="1">
      <alignment horizontal="left" vertical="center"/>
    </xf>
    <xf numFmtId="0" fontId="14" fillId="3" borderId="31" xfId="0" applyFont="1" applyFill="1" applyBorder="1" applyAlignment="1">
      <alignment horizontal="left" vertical="center"/>
    </xf>
    <xf numFmtId="0" fontId="14" fillId="3" borderId="32" xfId="0" applyFont="1" applyFill="1" applyBorder="1" applyAlignment="1">
      <alignment horizontal="left" vertical="center"/>
    </xf>
    <xf numFmtId="0" fontId="14" fillId="3" borderId="66" xfId="0" applyFont="1" applyFill="1" applyBorder="1" applyAlignment="1">
      <alignment horizontal="left" vertical="center"/>
    </xf>
    <xf numFmtId="0" fontId="14" fillId="3" borderId="49" xfId="0" applyFont="1" applyFill="1" applyBorder="1" applyAlignment="1">
      <alignment horizontal="left" vertical="center"/>
    </xf>
    <xf numFmtId="0" fontId="14" fillId="2" borderId="14" xfId="0" applyFont="1" applyFill="1" applyBorder="1" applyAlignment="1">
      <alignment horizontal="left" vertical="center" wrapText="1"/>
    </xf>
    <xf numFmtId="0" fontId="14" fillId="2" borderId="15"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14" fillId="3" borderId="31" xfId="0" applyFont="1" applyFill="1" applyBorder="1" applyAlignment="1">
      <alignment horizontal="left" vertical="center" wrapText="1"/>
    </xf>
    <xf numFmtId="0" fontId="14" fillId="3" borderId="32" xfId="0" applyFont="1" applyFill="1" applyBorder="1" applyAlignment="1">
      <alignment horizontal="left" vertical="center" wrapText="1"/>
    </xf>
    <xf numFmtId="0" fontId="14" fillId="3" borderId="66" xfId="0" applyFont="1" applyFill="1" applyBorder="1" applyAlignment="1">
      <alignment horizontal="left" vertical="center" wrapText="1"/>
    </xf>
    <xf numFmtId="0" fontId="14" fillId="3" borderId="49" xfId="0" applyFont="1" applyFill="1" applyBorder="1" applyAlignment="1">
      <alignment horizontal="left" vertical="center" wrapText="1"/>
    </xf>
    <xf numFmtId="0" fontId="13" fillId="4" borderId="59"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5" xfId="0" applyFont="1" applyFill="1" applyBorder="1" applyAlignment="1">
      <alignment horizontal="center" vertical="center"/>
    </xf>
    <xf numFmtId="0" fontId="13" fillId="4" borderId="59" xfId="0" applyFont="1" applyFill="1" applyBorder="1" applyAlignment="1">
      <alignment horizontal="center"/>
    </xf>
    <xf numFmtId="0" fontId="13" fillId="4" borderId="4" xfId="0" applyFont="1" applyFill="1" applyBorder="1" applyAlignment="1">
      <alignment horizontal="center"/>
    </xf>
    <xf numFmtId="0" fontId="13" fillId="4" borderId="5" xfId="0" applyFont="1" applyFill="1" applyBorder="1" applyAlignment="1">
      <alignment horizontal="center"/>
    </xf>
    <xf numFmtId="0" fontId="0" fillId="0" borderId="28" xfId="0" applyBorder="1" applyAlignment="1" applyProtection="1">
      <alignment horizontal="left" vertical="center"/>
      <protection locked="0"/>
    </xf>
    <xf numFmtId="0" fontId="13" fillId="4" borderId="14" xfId="0" applyFont="1" applyFill="1" applyBorder="1" applyAlignment="1">
      <alignment horizontal="center"/>
    </xf>
    <xf numFmtId="0" fontId="13" fillId="4" borderId="15" xfId="0" applyFont="1" applyFill="1" applyBorder="1" applyAlignment="1">
      <alignment horizontal="center"/>
    </xf>
    <xf numFmtId="0" fontId="13" fillId="4" borderId="16" xfId="0" applyFont="1" applyFill="1" applyBorder="1" applyAlignment="1">
      <alignment horizontal="center"/>
    </xf>
    <xf numFmtId="0" fontId="0" fillId="0" borderId="39" xfId="0" applyBorder="1" applyAlignment="1" applyProtection="1">
      <alignment horizontal="left" vertical="center"/>
      <protection locked="0"/>
    </xf>
    <xf numFmtId="0" fontId="21" fillId="0" borderId="27" xfId="0" applyFont="1" applyBorder="1" applyAlignment="1">
      <alignment horizontal="left" vertical="center"/>
    </xf>
    <xf numFmtId="0" fontId="21" fillId="0" borderId="54" xfId="0" applyFont="1" applyBorder="1" applyAlignment="1">
      <alignment horizontal="left" vertical="center"/>
    </xf>
    <xf numFmtId="0" fontId="0" fillId="0" borderId="65" xfId="0" applyBorder="1" applyAlignment="1">
      <alignment horizontal="left" vertical="center"/>
    </xf>
    <xf numFmtId="0" fontId="0" fillId="0" borderId="72" xfId="0" applyBorder="1" applyAlignment="1">
      <alignment horizontal="left" vertical="center"/>
    </xf>
    <xf numFmtId="0" fontId="0" fillId="0" borderId="24" xfId="0" applyBorder="1" applyAlignment="1">
      <alignment horizontal="left" vertical="center"/>
    </xf>
    <xf numFmtId="0" fontId="57" fillId="0" borderId="28" xfId="0" applyFont="1" applyBorder="1" applyAlignment="1">
      <alignment horizontal="center" vertical="center" wrapText="1"/>
    </xf>
    <xf numFmtId="0" fontId="57" fillId="0" borderId="28" xfId="0" applyFont="1" applyBorder="1" applyAlignment="1">
      <alignment horizontal="center" vertical="center"/>
    </xf>
    <xf numFmtId="0" fontId="57" fillId="0" borderId="38" xfId="0" applyFont="1" applyBorder="1" applyAlignment="1">
      <alignment horizontal="left" vertical="center"/>
    </xf>
    <xf numFmtId="0" fontId="57" fillId="0" borderId="23" xfId="0" applyFont="1" applyBorder="1" applyAlignment="1">
      <alignment horizontal="left" vertical="center"/>
    </xf>
    <xf numFmtId="0" fontId="57" fillId="0" borderId="39" xfId="0" applyFont="1" applyBorder="1" applyAlignment="1">
      <alignment horizontal="center" vertical="center" wrapText="1"/>
    </xf>
    <xf numFmtId="0" fontId="57" fillId="0" borderId="25" xfId="0" applyFont="1" applyBorder="1" applyAlignment="1">
      <alignment horizontal="center" vertical="center" wrapText="1"/>
    </xf>
    <xf numFmtId="0" fontId="57" fillId="0" borderId="39" xfId="0" applyFont="1" applyBorder="1" applyAlignment="1">
      <alignment horizontal="center" vertical="center"/>
    </xf>
    <xf numFmtId="0" fontId="57" fillId="0" borderId="25" xfId="0" applyFont="1" applyBorder="1" applyAlignment="1">
      <alignment horizontal="center" vertical="center"/>
    </xf>
    <xf numFmtId="0" fontId="57" fillId="0" borderId="28" xfId="0" applyFont="1" applyBorder="1" applyAlignment="1">
      <alignment horizontal="left" vertical="center"/>
    </xf>
    <xf numFmtId="0" fontId="0" fillId="0" borderId="38" xfId="0" applyBorder="1" applyAlignment="1">
      <alignment horizontal="left" vertical="center"/>
    </xf>
    <xf numFmtId="0" fontId="0" fillId="0" borderId="41" xfId="0" applyBorder="1" applyAlignment="1">
      <alignment horizontal="left" vertical="center"/>
    </xf>
    <xf numFmtId="0" fontId="0" fillId="0" borderId="23" xfId="0" applyBorder="1" applyAlignment="1">
      <alignment horizontal="left" vertical="center"/>
    </xf>
    <xf numFmtId="0" fontId="0" fillId="0" borderId="40" xfId="0" applyBorder="1" applyAlignment="1">
      <alignment horizontal="left" vertical="center"/>
    </xf>
    <xf numFmtId="0" fontId="0" fillId="0" borderId="43" xfId="0" applyBorder="1" applyAlignment="1">
      <alignment horizontal="left" vertical="center"/>
    </xf>
    <xf numFmtId="0" fontId="0" fillId="0" borderId="63" xfId="0" applyBorder="1" applyAlignment="1">
      <alignment horizontal="left" vertical="center"/>
    </xf>
    <xf numFmtId="0" fontId="50" fillId="2" borderId="14" xfId="0" applyFont="1" applyFill="1" applyBorder="1" applyAlignment="1">
      <alignment horizontal="left" vertical="center"/>
    </xf>
    <xf numFmtId="0" fontId="50" fillId="2" borderId="16" xfId="0" applyFont="1" applyFill="1" applyBorder="1" applyAlignment="1">
      <alignment horizontal="left"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13" fillId="4" borderId="18" xfId="0" applyFont="1" applyFill="1" applyBorder="1" applyAlignment="1">
      <alignment horizontal="center" vertical="center"/>
    </xf>
    <xf numFmtId="0" fontId="13" fillId="4" borderId="19" xfId="0" applyFont="1" applyFill="1" applyBorder="1" applyAlignment="1">
      <alignment horizontal="center" vertical="center"/>
    </xf>
    <xf numFmtId="0" fontId="13" fillId="4" borderId="20" xfId="0" applyFont="1" applyFill="1" applyBorder="1" applyAlignment="1">
      <alignment horizontal="center" vertical="center"/>
    </xf>
    <xf numFmtId="0" fontId="13" fillId="4" borderId="14"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16" xfId="0" applyFont="1" applyFill="1" applyBorder="1" applyAlignment="1">
      <alignment horizontal="center" vertical="center"/>
    </xf>
    <xf numFmtId="0" fontId="21" fillId="0" borderId="1" xfId="0" applyFont="1" applyBorder="1" applyAlignment="1">
      <alignment horizontal="center"/>
    </xf>
    <xf numFmtId="0" fontId="21" fillId="0" borderId="3" xfId="0" applyFont="1" applyBorder="1" applyAlignment="1">
      <alignment horizontal="center"/>
    </xf>
    <xf numFmtId="0" fontId="21" fillId="0" borderId="6" xfId="0" applyFont="1" applyBorder="1" applyAlignment="1">
      <alignment horizontal="center"/>
    </xf>
    <xf numFmtId="0" fontId="21" fillId="0" borderId="7" xfId="0" applyFont="1" applyBorder="1" applyAlignment="1">
      <alignment horizontal="center"/>
    </xf>
    <xf numFmtId="0" fontId="21" fillId="0" borderId="11" xfId="0" applyFont="1" applyBorder="1" applyAlignment="1">
      <alignment horizontal="center"/>
    </xf>
    <xf numFmtId="0" fontId="21" fillId="0" borderId="13" xfId="0" applyFont="1" applyBorder="1" applyAlignment="1">
      <alignment horizontal="center"/>
    </xf>
    <xf numFmtId="0" fontId="34" fillId="2" borderId="18" xfId="0" applyFont="1" applyFill="1" applyBorder="1" applyAlignment="1">
      <alignment horizontal="center" vertical="center"/>
    </xf>
    <xf numFmtId="0" fontId="34" fillId="2" borderId="19" xfId="0" applyFont="1" applyFill="1" applyBorder="1" applyAlignment="1">
      <alignment horizontal="center" vertical="center"/>
    </xf>
    <xf numFmtId="0" fontId="34" fillId="2" borderId="20" xfId="0" applyFont="1" applyFill="1" applyBorder="1" applyAlignment="1">
      <alignment horizontal="center" vertical="center"/>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0" borderId="48" xfId="0" applyFont="1" applyBorder="1" applyAlignment="1">
      <alignment horizontal="center"/>
    </xf>
    <xf numFmtId="0" fontId="9" fillId="0" borderId="57" xfId="0"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0" fontId="9" fillId="0" borderId="16" xfId="0" applyFont="1" applyBorder="1" applyAlignment="1">
      <alignment horizontal="center"/>
    </xf>
    <xf numFmtId="0" fontId="50" fillId="2" borderId="1" xfId="0" applyFont="1" applyFill="1" applyBorder="1" applyAlignment="1">
      <alignment horizontal="left" vertical="center"/>
    </xf>
    <xf numFmtId="0" fontId="50" fillId="2" borderId="3" xfId="0" applyFont="1" applyFill="1" applyBorder="1" applyAlignment="1">
      <alignment horizontal="left"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37" fillId="13" borderId="4" xfId="0" applyFont="1" applyFill="1" applyBorder="1" applyAlignment="1">
      <alignment horizontal="center" vertical="center" wrapText="1"/>
    </xf>
    <xf numFmtId="0" fontId="37" fillId="13" borderId="5" xfId="0" applyFont="1" applyFill="1" applyBorder="1" applyAlignment="1">
      <alignment horizontal="center" vertical="center" wrapText="1"/>
    </xf>
    <xf numFmtId="0" fontId="37" fillId="13" borderId="59" xfId="0" applyFont="1" applyFill="1" applyBorder="1" applyAlignment="1">
      <alignment horizontal="center" vertical="center" wrapText="1"/>
    </xf>
    <xf numFmtId="3" fontId="22" fillId="0" borderId="43" xfId="0" applyNumberFormat="1" applyFont="1" applyFill="1" applyBorder="1" applyAlignment="1" applyProtection="1">
      <alignment horizontal="center" vertical="center" wrapText="1"/>
      <protection locked="0"/>
    </xf>
    <xf numFmtId="0" fontId="22" fillId="0" borderId="28" xfId="0" applyFont="1" applyFill="1" applyBorder="1" applyAlignment="1">
      <alignment horizontal="center" vertical="center" wrapText="1"/>
    </xf>
    <xf numFmtId="0" fontId="22" fillId="0" borderId="28" xfId="0" applyFont="1" applyFill="1" applyBorder="1" applyAlignment="1">
      <alignment horizontal="justify" vertical="center" wrapText="1"/>
    </xf>
    <xf numFmtId="0" fontId="22" fillId="0" borderId="34" xfId="0" applyFont="1" applyFill="1" applyBorder="1" applyAlignment="1">
      <alignment horizontal="center" vertical="center" wrapText="1"/>
    </xf>
    <xf numFmtId="0" fontId="22" fillId="0" borderId="42" xfId="0" applyFont="1" applyFill="1" applyBorder="1" applyAlignment="1">
      <alignment horizontal="center" vertical="center" wrapText="1"/>
    </xf>
    <xf numFmtId="3" fontId="22" fillId="0" borderId="47" xfId="0" applyNumberFormat="1" applyFont="1" applyFill="1" applyBorder="1" applyAlignment="1" applyProtection="1">
      <alignment horizontal="center" vertical="center" wrapText="1"/>
      <protection locked="0"/>
    </xf>
    <xf numFmtId="0" fontId="22" fillId="0" borderId="46" xfId="0" applyFont="1" applyFill="1" applyBorder="1" applyAlignment="1">
      <alignment horizontal="center" vertical="center" wrapText="1"/>
    </xf>
    <xf numFmtId="165" fontId="22" fillId="0" borderId="28" xfId="4" applyNumberFormat="1" applyFont="1" applyFill="1" applyBorder="1" applyAlignment="1" applyProtection="1">
      <alignment horizontal="center" vertical="center" wrapText="1"/>
      <protection locked="0"/>
    </xf>
    <xf numFmtId="0" fontId="22" fillId="0" borderId="39" xfId="0" applyFont="1" applyFill="1" applyBorder="1" applyAlignment="1">
      <alignment horizontal="center" vertical="center" wrapText="1"/>
    </xf>
    <xf numFmtId="0" fontId="22" fillId="0" borderId="39" xfId="0" applyFont="1" applyFill="1" applyBorder="1" applyAlignment="1">
      <alignment horizontal="justify" vertical="center" wrapText="1"/>
    </xf>
    <xf numFmtId="41" fontId="22" fillId="0" borderId="70" xfId="10" applyFont="1" applyFill="1" applyBorder="1" applyAlignment="1">
      <alignment horizontal="center" vertical="center"/>
    </xf>
    <xf numFmtId="41" fontId="22" fillId="0" borderId="70" xfId="10" applyFont="1" applyFill="1" applyBorder="1" applyAlignment="1">
      <alignment horizontal="center" vertical="center" wrapText="1"/>
    </xf>
    <xf numFmtId="37" fontId="22" fillId="0" borderId="28" xfId="0" applyNumberFormat="1" applyFont="1" applyFill="1" applyBorder="1" applyAlignment="1">
      <alignment horizontal="center" vertical="center"/>
    </xf>
    <xf numFmtId="167" fontId="22" fillId="0" borderId="28" xfId="4" applyNumberFormat="1" applyFont="1" applyFill="1" applyBorder="1" applyAlignment="1">
      <alignment horizontal="center" vertical="center"/>
    </xf>
    <xf numFmtId="37" fontId="22" fillId="0" borderId="28" xfId="0" applyNumberFormat="1" applyFont="1" applyFill="1" applyBorder="1" applyAlignment="1" applyProtection="1">
      <alignment horizontal="center" vertical="center"/>
      <protection locked="0"/>
    </xf>
    <xf numFmtId="181" fontId="22" fillId="0" borderId="28" xfId="0" applyNumberFormat="1" applyFont="1" applyFill="1" applyBorder="1" applyAlignment="1" applyProtection="1">
      <alignment horizontal="center" vertical="center"/>
      <protection locked="0"/>
    </xf>
    <xf numFmtId="3" fontId="22" fillId="0" borderId="28" xfId="0" applyNumberFormat="1" applyFont="1" applyFill="1" applyBorder="1" applyAlignment="1">
      <alignment horizontal="center" vertical="center"/>
    </xf>
    <xf numFmtId="3" fontId="22" fillId="0" borderId="28" xfId="0" applyNumberFormat="1" applyFont="1" applyFill="1" applyBorder="1" applyAlignment="1" applyProtection="1">
      <alignment horizontal="center" vertical="center"/>
      <protection locked="0"/>
    </xf>
    <xf numFmtId="41" fontId="22" fillId="0" borderId="52" xfId="10" applyFont="1" applyFill="1" applyBorder="1" applyAlignment="1">
      <alignment horizontal="center" vertical="center"/>
    </xf>
    <xf numFmtId="41" fontId="22" fillId="0" borderId="52" xfId="10" applyFont="1" applyFill="1" applyBorder="1" applyAlignment="1">
      <alignment horizontal="center" vertical="center" wrapText="1"/>
    </xf>
    <xf numFmtId="3" fontId="22" fillId="0" borderId="39" xfId="0" applyNumberFormat="1" applyFont="1" applyFill="1" applyBorder="1" applyAlignment="1">
      <alignment horizontal="center" vertical="center"/>
    </xf>
    <xf numFmtId="3" fontId="22" fillId="0" borderId="39" xfId="0" applyNumberFormat="1" applyFont="1" applyFill="1" applyBorder="1" applyAlignment="1" applyProtection="1">
      <alignment horizontal="center" vertical="center"/>
      <protection locked="0"/>
    </xf>
    <xf numFmtId="2" fontId="39" fillId="0" borderId="28" xfId="13" applyNumberFormat="1" applyFont="1" applyBorder="1" applyAlignment="1">
      <alignment vertical="center"/>
    </xf>
  </cellXfs>
  <cellStyles count="14">
    <cellStyle name="Millares [0]" xfId="1" builtinId="6"/>
    <cellStyle name="Millares [0] 4" xfId="10" xr:uid="{00000000-0005-0000-0000-000001000000}"/>
    <cellStyle name="Millares 100" xfId="6" xr:uid="{00000000-0005-0000-0000-000002000000}"/>
    <cellStyle name="Millares 11" xfId="7" xr:uid="{00000000-0005-0000-0000-000003000000}"/>
    <cellStyle name="Millares 12" xfId="13" xr:uid="{00000000-0005-0000-0000-000004000000}"/>
    <cellStyle name="Millares 2 2" xfId="11" xr:uid="{00000000-0005-0000-0000-000005000000}"/>
    <cellStyle name="Moneda [0]" xfId="2" builtinId="7"/>
    <cellStyle name="Moneda 2" xfId="5" xr:uid="{00000000-0005-0000-0000-000007000000}"/>
    <cellStyle name="Normal" xfId="0" builtinId="0"/>
    <cellStyle name="Normal 2" xfId="8" xr:uid="{00000000-0005-0000-0000-000009000000}"/>
    <cellStyle name="Normal 3 2" xfId="9" xr:uid="{00000000-0005-0000-0000-00000A000000}"/>
    <cellStyle name="Normal_CADENA DE VALOR 2" xfId="12" xr:uid="{00000000-0005-0000-0000-00000B000000}"/>
    <cellStyle name="Porcentaje" xfId="3" builtinId="5"/>
    <cellStyle name="Porcentaje 2" xfId="4" xr:uid="{00000000-0005-0000-0000-00000D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489263</xdr:colOff>
      <xdr:row>1</xdr:row>
      <xdr:rowOff>301625</xdr:rowOff>
    </xdr:from>
    <xdr:to>
      <xdr:col>5</xdr:col>
      <xdr:colOff>141396</xdr:colOff>
      <xdr:row>3</xdr:row>
      <xdr:rowOff>258304</xdr:rowOff>
    </xdr:to>
    <xdr:pic>
      <xdr:nvPicPr>
        <xdr:cNvPr id="2" name="Imagen 1">
          <a:extLst>
            <a:ext uri="{FF2B5EF4-FFF2-40B4-BE49-F238E27FC236}">
              <a16:creationId xmlns:a16="http://schemas.microsoft.com/office/drawing/2014/main" id="{36B9CFA1-7B75-4C0A-8A10-9A2FF90261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9263" y="508000"/>
          <a:ext cx="3874883" cy="9409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508461</xdr:colOff>
      <xdr:row>0</xdr:row>
      <xdr:rowOff>15875</xdr:rowOff>
    </xdr:from>
    <xdr:to>
      <xdr:col>3</xdr:col>
      <xdr:colOff>361101</xdr:colOff>
      <xdr:row>2</xdr:row>
      <xdr:rowOff>95249</xdr:rowOff>
    </xdr:to>
    <xdr:pic>
      <xdr:nvPicPr>
        <xdr:cNvPr id="2" name="Imagen 1">
          <a:extLst>
            <a:ext uri="{FF2B5EF4-FFF2-40B4-BE49-F238E27FC236}">
              <a16:creationId xmlns:a16="http://schemas.microsoft.com/office/drawing/2014/main" id="{1706D103-17DA-4C21-BF63-80232E4BEC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8461" y="15875"/>
          <a:ext cx="3234015" cy="9366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201232</xdr:colOff>
      <xdr:row>0</xdr:row>
      <xdr:rowOff>0</xdr:rowOff>
    </xdr:from>
    <xdr:to>
      <xdr:col>2</xdr:col>
      <xdr:colOff>1205227</xdr:colOff>
      <xdr:row>1</xdr:row>
      <xdr:rowOff>442711</xdr:rowOff>
    </xdr:to>
    <xdr:pic>
      <xdr:nvPicPr>
        <xdr:cNvPr id="2" name="Imagen 1">
          <a:extLst>
            <a:ext uri="{FF2B5EF4-FFF2-40B4-BE49-F238E27FC236}">
              <a16:creationId xmlns:a16="http://schemas.microsoft.com/office/drawing/2014/main" id="{F15A71C1-59D4-40F4-9052-83FC9DF77FD1}"/>
            </a:ext>
          </a:extLst>
        </xdr:cNvPr>
        <xdr:cNvPicPr>
          <a:picLocks noChangeAspect="1"/>
        </xdr:cNvPicPr>
      </xdr:nvPicPr>
      <xdr:blipFill>
        <a:blip xmlns:r="http://schemas.openxmlformats.org/officeDocument/2006/relationships" r:embed="rId1"/>
        <a:stretch>
          <a:fillRect/>
        </a:stretch>
      </xdr:blipFill>
      <xdr:spPr>
        <a:xfrm>
          <a:off x="201232" y="0"/>
          <a:ext cx="2748009" cy="8720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149650</xdr:colOff>
      <xdr:row>0</xdr:row>
      <xdr:rowOff>95551</xdr:rowOff>
    </xdr:from>
    <xdr:to>
      <xdr:col>3</xdr:col>
      <xdr:colOff>346363</xdr:colOff>
      <xdr:row>2</xdr:row>
      <xdr:rowOff>76200</xdr:rowOff>
    </xdr:to>
    <xdr:pic>
      <xdr:nvPicPr>
        <xdr:cNvPr id="2" name="Imagen 1">
          <a:extLst>
            <a:ext uri="{FF2B5EF4-FFF2-40B4-BE49-F238E27FC236}">
              <a16:creationId xmlns:a16="http://schemas.microsoft.com/office/drawing/2014/main" id="{D2B0555E-6CD8-4A15-B1BB-210715CF2744}"/>
            </a:ext>
          </a:extLst>
        </xdr:cNvPr>
        <xdr:cNvPicPr>
          <a:picLocks noChangeAspect="1"/>
        </xdr:cNvPicPr>
      </xdr:nvPicPr>
      <xdr:blipFill>
        <a:blip xmlns:r="http://schemas.openxmlformats.org/officeDocument/2006/relationships" r:embed="rId1"/>
        <a:stretch>
          <a:fillRect/>
        </a:stretch>
      </xdr:blipFill>
      <xdr:spPr>
        <a:xfrm>
          <a:off x="149650" y="95551"/>
          <a:ext cx="3016113" cy="6918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166407</xdr:colOff>
      <xdr:row>0</xdr:row>
      <xdr:rowOff>87966</xdr:rowOff>
    </xdr:from>
    <xdr:to>
      <xdr:col>1</xdr:col>
      <xdr:colOff>1255058</xdr:colOff>
      <xdr:row>1</xdr:row>
      <xdr:rowOff>323850</xdr:rowOff>
    </xdr:to>
    <xdr:pic>
      <xdr:nvPicPr>
        <xdr:cNvPr id="2" name="Imagen 1">
          <a:extLst>
            <a:ext uri="{FF2B5EF4-FFF2-40B4-BE49-F238E27FC236}">
              <a16:creationId xmlns:a16="http://schemas.microsoft.com/office/drawing/2014/main" id="{FB1C85C2-E53F-43A8-A062-1B9B42BB1CBF}"/>
            </a:ext>
          </a:extLst>
        </xdr:cNvPr>
        <xdr:cNvPicPr>
          <a:picLocks noChangeAspect="1"/>
        </xdr:cNvPicPr>
      </xdr:nvPicPr>
      <xdr:blipFill>
        <a:blip xmlns:r="http://schemas.openxmlformats.org/officeDocument/2006/relationships" r:embed="rId1"/>
        <a:stretch>
          <a:fillRect/>
        </a:stretch>
      </xdr:blipFill>
      <xdr:spPr>
        <a:xfrm>
          <a:off x="166407" y="87966"/>
          <a:ext cx="2184026" cy="607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i%20unidad\2021\PROYECTOS%20DE%20INVERSION\2021\PLAN%20DE%20ACCI&#211;N\11.%20NOV%2021\7816%20PLAN%20DE%20ACCION%20NO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ULIED.PENARANDA.SDA/Desktop/2023/10-OCTUBRE/PLAN%20DE%20ACCI&#214;N%20SEPT/PA%20VF/9-PA-7816-SEPTIEMBRE-2023%2006.10.2023%20V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ose.rueda/Downloads/21.04.30%20PA%207816%20-%20Comentarios%20Rev%20Yul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2021\7710%20y%207711\2.%20SEGPLAN\SEGPLAN%202021\7711\21.04.30%20PLAN%20DE%20ACCI&#211;N%20771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 2021"/>
      <sheetName val="ACTIVIDADES"/>
      <sheetName val="TERRITORIALIZACIÓN"/>
      <sheetName val="SPI"/>
      <sheetName val="PROG.CUATRIENIO"/>
      <sheetName val="O - 2020 FAUNA SILVESTRE"/>
    </sheetNames>
    <sheetDataSet>
      <sheetData sheetId="0" refreshError="1"/>
      <sheetData sheetId="1" refreshError="1">
        <row r="45">
          <cell r="BC45">
            <v>8151384927</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 2021"/>
      <sheetName val="ACTIVIDADES"/>
      <sheetName val="TERRITORIALIZACIÓN"/>
      <sheetName val="SPI"/>
      <sheetName val="PROG.CUATRIENIO"/>
      <sheetName val="O - 2020 FAUNA SILVESTRE"/>
    </sheetNames>
    <sheetDataSet>
      <sheetData sheetId="0" refreshError="1"/>
      <sheetData sheetId="1">
        <row r="11">
          <cell r="BA11">
            <v>1969386711</v>
          </cell>
          <cell r="BB11">
            <v>1969386711</v>
          </cell>
        </row>
        <row r="12">
          <cell r="BC12">
            <v>1703369626</v>
          </cell>
          <cell r="DK12">
            <v>15075711410</v>
          </cell>
        </row>
        <row r="25">
          <cell r="BA25">
            <v>6279965746</v>
          </cell>
          <cell r="DI25">
            <v>129968544</v>
          </cell>
        </row>
        <row r="26">
          <cell r="BC26">
            <v>6205303633</v>
          </cell>
          <cell r="DK26">
            <v>85989067</v>
          </cell>
        </row>
        <row r="30">
          <cell r="BA30">
            <v>6279965746</v>
          </cell>
        </row>
        <row r="32">
          <cell r="DI32">
            <v>737838456</v>
          </cell>
        </row>
        <row r="33">
          <cell r="BC33">
            <v>74894566</v>
          </cell>
          <cell r="CN33">
            <v>1285900</v>
          </cell>
          <cell r="DK33">
            <v>36919900</v>
          </cell>
        </row>
        <row r="39">
          <cell r="DI39">
            <v>2646428090</v>
          </cell>
        </row>
        <row r="40">
          <cell r="DK40">
            <v>3303533</v>
          </cell>
        </row>
        <row r="45">
          <cell r="DK45">
            <v>15301042444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
      <sheetName val="TERRITORIALIZACIÓN"/>
      <sheetName val="SPI"/>
      <sheetName val="giros"/>
      <sheetName val="CÁLCULOS SPI"/>
      <sheetName val="Cierre 7816"/>
    </sheetNames>
    <sheetDataSet>
      <sheetData sheetId="0" refreshError="1"/>
      <sheetData sheetId="1" refreshError="1">
        <row r="29">
          <cell r="Z29">
            <v>700000000</v>
          </cell>
        </row>
        <row r="41">
          <cell r="Z41">
            <v>9036143526</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PROG.CUATRIENIO"/>
      <sheetName val="INVERSIÓN"/>
      <sheetName val="Hoja3"/>
      <sheetName val="ACT 2021"/>
      <sheetName val="ACTIVIDADES"/>
      <sheetName val="TERRITORIALIZACIÓN"/>
      <sheetName val="Hoja1"/>
      <sheetName val="SPI"/>
      <sheetName val="Hoja2"/>
      <sheetName val="TERRITORIALIZACIÓN (ORI)"/>
      <sheetName val="O - 2020 FAUNA SILVESTRE"/>
      <sheetName val="FEBRERO-2021"/>
      <sheetName val="TERRITORIALIZACIÓN (o)"/>
    </sheetNames>
    <sheetDataSet>
      <sheetData sheetId="0" refreshError="1"/>
      <sheetData sheetId="1" refreshError="1"/>
      <sheetData sheetId="2" refreshError="1">
        <row r="10">
          <cell r="DT10">
            <v>3536</v>
          </cell>
        </row>
        <row r="15">
          <cell r="EC15">
            <v>0.81793918281925648</v>
          </cell>
        </row>
        <row r="22">
          <cell r="EC22">
            <v>0.2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C25"/>
  <sheetViews>
    <sheetView topLeftCell="CU5" zoomScale="60" zoomScaleNormal="60" workbookViewId="0">
      <selection activeCell="EW14" sqref="EW14"/>
    </sheetView>
  </sheetViews>
  <sheetFormatPr baseColWidth="10" defaultColWidth="10.7109375" defaultRowHeight="15" x14ac:dyDescent="0.25"/>
  <cols>
    <col min="1" max="1" width="7.42578125" customWidth="1"/>
    <col min="2" max="2" width="8" customWidth="1"/>
    <col min="3" max="3" width="6.7109375" customWidth="1"/>
    <col min="4" max="4" width="33.7109375" customWidth="1"/>
    <col min="5" max="5" width="7.42578125" customWidth="1"/>
    <col min="6" max="6" width="28.42578125" customWidth="1"/>
    <col min="7" max="7" width="12.7109375" customWidth="1"/>
    <col min="8" max="8" width="14.42578125" customWidth="1"/>
    <col min="9" max="9" width="16.28515625" style="131" customWidth="1"/>
    <col min="10" max="10" width="19.7109375" style="131" hidden="1" customWidth="1"/>
    <col min="11" max="24" width="10.7109375" style="131" hidden="1" customWidth="1"/>
    <col min="25" max="25" width="15" style="131" hidden="1" customWidth="1"/>
    <col min="26" max="26" width="18.42578125" style="131" hidden="1" customWidth="1"/>
    <col min="27" max="27" width="17.28515625" style="131" hidden="1" customWidth="1"/>
    <col min="28" max="29" width="20.7109375" style="131" customWidth="1"/>
    <col min="30" max="30" width="15.7109375" style="131" hidden="1" customWidth="1"/>
    <col min="31" max="54" width="10.7109375" style="131" hidden="1" customWidth="1"/>
    <col min="55" max="55" width="16" style="131" hidden="1" customWidth="1"/>
    <col min="56" max="56" width="13.28515625" style="131" hidden="1" customWidth="1"/>
    <col min="57" max="57" width="15" style="131" hidden="1" customWidth="1"/>
    <col min="58" max="59" width="19.140625" style="131" customWidth="1"/>
    <col min="60" max="60" width="15.42578125" style="131" hidden="1" customWidth="1"/>
    <col min="61" max="84" width="10.7109375" style="131" hidden="1" customWidth="1"/>
    <col min="85" max="85" width="15" style="131" hidden="1" customWidth="1"/>
    <col min="86" max="86" width="14.7109375" style="131" hidden="1" customWidth="1"/>
    <col min="87" max="87" width="15.42578125" style="131" hidden="1" customWidth="1"/>
    <col min="88" max="89" width="21.42578125" style="131" customWidth="1"/>
    <col min="90" max="90" width="15.28515625" style="131" customWidth="1"/>
    <col min="91" max="108" width="10.7109375" style="131"/>
    <col min="109" max="114" width="0" style="131" hidden="1" customWidth="1"/>
    <col min="115" max="119" width="20.42578125" style="131" customWidth="1"/>
    <col min="120" max="120" width="19.140625" style="131" customWidth="1"/>
    <col min="121" max="129" width="10.7109375" style="131" hidden="1" customWidth="1"/>
    <col min="130" max="149" width="15.42578125" style="131" hidden="1" customWidth="1"/>
    <col min="150" max="153" width="19" customWidth="1"/>
    <col min="154" max="154" width="18.42578125" customWidth="1"/>
    <col min="155" max="155" width="65.85546875" customWidth="1"/>
    <col min="156" max="157" width="33" customWidth="1"/>
    <col min="158" max="158" width="72.7109375" customWidth="1"/>
    <col min="159" max="159" width="30.140625" customWidth="1"/>
  </cols>
  <sheetData>
    <row r="1" spans="1:159" ht="15.75" thickBot="1" x14ac:dyDescent="0.3">
      <c r="C1" s="3"/>
      <c r="D1" s="3"/>
      <c r="E1" s="3"/>
      <c r="F1" s="3"/>
      <c r="G1" s="3"/>
      <c r="H1" s="3"/>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c r="DV1" s="247"/>
      <c r="DW1" s="247"/>
      <c r="DX1" s="247"/>
      <c r="DY1" s="247"/>
      <c r="DZ1" s="247"/>
      <c r="EA1" s="247"/>
      <c r="EB1" s="247"/>
      <c r="EC1" s="247"/>
      <c r="ED1" s="247"/>
      <c r="EE1" s="247"/>
      <c r="EF1" s="247"/>
      <c r="EG1" s="247"/>
      <c r="EH1" s="247"/>
      <c r="EI1" s="247"/>
      <c r="EJ1" s="247"/>
      <c r="EK1" s="247"/>
      <c r="EL1" s="247"/>
      <c r="EM1" s="247"/>
      <c r="EN1" s="247"/>
      <c r="EO1" s="247"/>
      <c r="EP1" s="247"/>
      <c r="EQ1" s="247"/>
      <c r="ER1" s="247"/>
      <c r="ES1" s="247"/>
      <c r="ET1" s="3"/>
      <c r="EU1" s="3"/>
      <c r="EV1" s="3"/>
      <c r="EW1" s="3"/>
      <c r="EX1" s="3"/>
      <c r="EY1" s="3"/>
      <c r="EZ1" s="3"/>
      <c r="FA1" s="3"/>
      <c r="FB1" s="3"/>
      <c r="FC1" s="3"/>
    </row>
    <row r="2" spans="1:159" s="1" customFormat="1" ht="37.5" x14ac:dyDescent="0.5">
      <c r="A2" s="637"/>
      <c r="B2" s="638"/>
      <c r="C2" s="638"/>
      <c r="D2" s="638"/>
      <c r="E2" s="638"/>
      <c r="F2" s="639"/>
      <c r="G2" s="646" t="s">
        <v>0</v>
      </c>
      <c r="H2" s="646"/>
      <c r="I2" s="646"/>
      <c r="J2" s="646"/>
      <c r="K2" s="646"/>
      <c r="L2" s="646"/>
      <c r="M2" s="646"/>
      <c r="N2" s="646"/>
      <c r="O2" s="646"/>
      <c r="P2" s="646"/>
      <c r="Q2" s="646"/>
      <c r="R2" s="646"/>
      <c r="S2" s="646"/>
      <c r="T2" s="646"/>
      <c r="U2" s="646"/>
      <c r="V2" s="646"/>
      <c r="W2" s="646"/>
      <c r="X2" s="646"/>
      <c r="Y2" s="646"/>
      <c r="Z2" s="646"/>
      <c r="AA2" s="646"/>
      <c r="AB2" s="646"/>
      <c r="AC2" s="646"/>
      <c r="AD2" s="646"/>
      <c r="AE2" s="646"/>
      <c r="AF2" s="646"/>
      <c r="AG2" s="646"/>
      <c r="AH2" s="646"/>
      <c r="AI2" s="646"/>
      <c r="AJ2" s="646"/>
      <c r="AK2" s="646"/>
      <c r="AL2" s="646"/>
      <c r="AM2" s="646"/>
      <c r="AN2" s="646"/>
      <c r="AO2" s="646"/>
      <c r="AP2" s="646"/>
      <c r="AQ2" s="646"/>
      <c r="AR2" s="646"/>
      <c r="AS2" s="646"/>
      <c r="AT2" s="646"/>
      <c r="AU2" s="646"/>
      <c r="AV2" s="646"/>
      <c r="AW2" s="646"/>
      <c r="AX2" s="646"/>
      <c r="AY2" s="646"/>
      <c r="AZ2" s="646"/>
      <c r="BA2" s="646"/>
      <c r="BB2" s="646"/>
      <c r="BC2" s="646"/>
      <c r="BD2" s="646"/>
      <c r="BE2" s="646"/>
      <c r="BF2" s="646"/>
      <c r="BG2" s="646"/>
      <c r="BH2" s="646"/>
      <c r="BI2" s="646"/>
      <c r="BJ2" s="646"/>
      <c r="BK2" s="646"/>
      <c r="BL2" s="646"/>
      <c r="BM2" s="646"/>
      <c r="BN2" s="646"/>
      <c r="BO2" s="646"/>
      <c r="BP2" s="646"/>
      <c r="BQ2" s="646"/>
      <c r="BR2" s="646"/>
      <c r="BS2" s="646"/>
      <c r="BT2" s="646"/>
      <c r="BU2" s="646"/>
      <c r="BV2" s="646"/>
      <c r="BW2" s="646"/>
      <c r="BX2" s="646"/>
      <c r="BY2" s="646"/>
      <c r="BZ2" s="646"/>
      <c r="CA2" s="646"/>
      <c r="CB2" s="646"/>
      <c r="CC2" s="646"/>
      <c r="CD2" s="646"/>
      <c r="CE2" s="646"/>
      <c r="CF2" s="646"/>
      <c r="CG2" s="646"/>
      <c r="CH2" s="646"/>
      <c r="CI2" s="646"/>
      <c r="CJ2" s="646"/>
      <c r="CK2" s="646"/>
      <c r="CL2" s="646"/>
      <c r="CM2" s="646"/>
      <c r="CN2" s="646"/>
      <c r="CO2" s="646"/>
      <c r="CP2" s="646"/>
      <c r="CQ2" s="646"/>
      <c r="CR2" s="646"/>
      <c r="CS2" s="646"/>
      <c r="CT2" s="646"/>
      <c r="CU2" s="646"/>
      <c r="CV2" s="646"/>
      <c r="CW2" s="646"/>
      <c r="CX2" s="646"/>
      <c r="CY2" s="646"/>
      <c r="CZ2" s="646"/>
      <c r="DA2" s="646"/>
      <c r="DB2" s="646"/>
      <c r="DC2" s="646"/>
      <c r="DD2" s="646"/>
      <c r="DE2" s="646"/>
      <c r="DF2" s="646"/>
      <c r="DG2" s="646"/>
      <c r="DH2" s="646"/>
      <c r="DI2" s="646"/>
      <c r="DJ2" s="646"/>
      <c r="DK2" s="646"/>
      <c r="DL2" s="646"/>
      <c r="DM2" s="646"/>
      <c r="DN2" s="646"/>
      <c r="DO2" s="646"/>
      <c r="DP2" s="646"/>
      <c r="DQ2" s="646"/>
      <c r="DR2" s="646"/>
      <c r="DS2" s="646"/>
      <c r="DT2" s="646"/>
      <c r="DU2" s="646"/>
      <c r="DV2" s="646"/>
      <c r="DW2" s="646"/>
      <c r="DX2" s="646"/>
      <c r="DY2" s="646"/>
      <c r="DZ2" s="646"/>
      <c r="EA2" s="646"/>
      <c r="EB2" s="646"/>
      <c r="EC2" s="646"/>
      <c r="ED2" s="646"/>
      <c r="EE2" s="646"/>
      <c r="EF2" s="646"/>
      <c r="EG2" s="646"/>
      <c r="EH2" s="646"/>
      <c r="EI2" s="646"/>
      <c r="EJ2" s="646"/>
      <c r="EK2" s="646"/>
      <c r="EL2" s="646"/>
      <c r="EM2" s="646"/>
      <c r="EN2" s="646"/>
      <c r="EO2" s="646"/>
      <c r="EP2" s="646"/>
      <c r="EQ2" s="646"/>
      <c r="ER2" s="646"/>
      <c r="ES2" s="646"/>
      <c r="ET2" s="646"/>
      <c r="EU2" s="646"/>
      <c r="EV2" s="646"/>
      <c r="EW2" s="646"/>
      <c r="EX2" s="646"/>
      <c r="EY2" s="646"/>
      <c r="EZ2" s="646"/>
      <c r="FA2" s="646"/>
      <c r="FB2" s="646"/>
      <c r="FC2" s="647"/>
    </row>
    <row r="3" spans="1:159" s="1" customFormat="1" ht="39.75" thickBot="1" x14ac:dyDescent="0.55000000000000004">
      <c r="A3" s="640"/>
      <c r="B3" s="641"/>
      <c r="C3" s="641"/>
      <c r="D3" s="641"/>
      <c r="E3" s="641"/>
      <c r="F3" s="642"/>
      <c r="G3" s="648" t="s">
        <v>388</v>
      </c>
      <c r="H3" s="648"/>
      <c r="I3" s="648"/>
      <c r="J3" s="648"/>
      <c r="K3" s="648"/>
      <c r="L3" s="648"/>
      <c r="M3" s="648"/>
      <c r="N3" s="648"/>
      <c r="O3" s="648"/>
      <c r="P3" s="648"/>
      <c r="Q3" s="648"/>
      <c r="R3" s="648"/>
      <c r="S3" s="648"/>
      <c r="T3" s="648"/>
      <c r="U3" s="648"/>
      <c r="V3" s="648"/>
      <c r="W3" s="648"/>
      <c r="X3" s="648"/>
      <c r="Y3" s="648"/>
      <c r="Z3" s="648"/>
      <c r="AA3" s="648"/>
      <c r="AB3" s="648"/>
      <c r="AC3" s="648"/>
      <c r="AD3" s="648"/>
      <c r="AE3" s="648"/>
      <c r="AF3" s="648"/>
      <c r="AG3" s="648"/>
      <c r="AH3" s="648"/>
      <c r="AI3" s="648"/>
      <c r="AJ3" s="648"/>
      <c r="AK3" s="648"/>
      <c r="AL3" s="648"/>
      <c r="AM3" s="648"/>
      <c r="AN3" s="648"/>
      <c r="AO3" s="648"/>
      <c r="AP3" s="648"/>
      <c r="AQ3" s="648"/>
      <c r="AR3" s="648"/>
      <c r="AS3" s="648"/>
      <c r="AT3" s="648"/>
      <c r="AU3" s="648"/>
      <c r="AV3" s="648"/>
      <c r="AW3" s="648"/>
      <c r="AX3" s="648"/>
      <c r="AY3" s="648"/>
      <c r="AZ3" s="648"/>
      <c r="BA3" s="648"/>
      <c r="BB3" s="648"/>
      <c r="BC3" s="648"/>
      <c r="BD3" s="648"/>
      <c r="BE3" s="648"/>
      <c r="BF3" s="648"/>
      <c r="BG3" s="648"/>
      <c r="BH3" s="648"/>
      <c r="BI3" s="648"/>
      <c r="BJ3" s="648"/>
      <c r="BK3" s="648"/>
      <c r="BL3" s="648"/>
      <c r="BM3" s="648"/>
      <c r="BN3" s="648"/>
      <c r="BO3" s="648"/>
      <c r="BP3" s="648"/>
      <c r="BQ3" s="648"/>
      <c r="BR3" s="648"/>
      <c r="BS3" s="648"/>
      <c r="BT3" s="648"/>
      <c r="BU3" s="648"/>
      <c r="BV3" s="648"/>
      <c r="BW3" s="648"/>
      <c r="BX3" s="648"/>
      <c r="BY3" s="648"/>
      <c r="BZ3" s="648"/>
      <c r="CA3" s="648"/>
      <c r="CB3" s="648"/>
      <c r="CC3" s="648"/>
      <c r="CD3" s="648"/>
      <c r="CE3" s="648"/>
      <c r="CF3" s="648"/>
      <c r="CG3" s="648"/>
      <c r="CH3" s="648"/>
      <c r="CI3" s="648"/>
      <c r="CJ3" s="648"/>
      <c r="CK3" s="648"/>
      <c r="CL3" s="648"/>
      <c r="CM3" s="648"/>
      <c r="CN3" s="648"/>
      <c r="CO3" s="648"/>
      <c r="CP3" s="648"/>
      <c r="CQ3" s="648"/>
      <c r="CR3" s="648"/>
      <c r="CS3" s="648"/>
      <c r="CT3" s="648"/>
      <c r="CU3" s="648"/>
      <c r="CV3" s="648"/>
      <c r="CW3" s="648"/>
      <c r="CX3" s="648"/>
      <c r="CY3" s="648"/>
      <c r="CZ3" s="648"/>
      <c r="DA3" s="648"/>
      <c r="DB3" s="648"/>
      <c r="DC3" s="648"/>
      <c r="DD3" s="648"/>
      <c r="DE3" s="648"/>
      <c r="DF3" s="648"/>
      <c r="DG3" s="648"/>
      <c r="DH3" s="648"/>
      <c r="DI3" s="648"/>
      <c r="DJ3" s="648"/>
      <c r="DK3" s="648"/>
      <c r="DL3" s="648"/>
      <c r="DM3" s="648"/>
      <c r="DN3" s="648"/>
      <c r="DO3" s="648"/>
      <c r="DP3" s="648"/>
      <c r="DQ3" s="648"/>
      <c r="DR3" s="648"/>
      <c r="DS3" s="648"/>
      <c r="DT3" s="648"/>
      <c r="DU3" s="648"/>
      <c r="DV3" s="648"/>
      <c r="DW3" s="648"/>
      <c r="DX3" s="648"/>
      <c r="DY3" s="648"/>
      <c r="DZ3" s="648"/>
      <c r="EA3" s="648"/>
      <c r="EB3" s="648"/>
      <c r="EC3" s="648"/>
      <c r="ED3" s="648"/>
      <c r="EE3" s="648"/>
      <c r="EF3" s="648"/>
      <c r="EG3" s="648"/>
      <c r="EH3" s="648"/>
      <c r="EI3" s="648"/>
      <c r="EJ3" s="648"/>
      <c r="EK3" s="648"/>
      <c r="EL3" s="648"/>
      <c r="EM3" s="648"/>
      <c r="EN3" s="648"/>
      <c r="EO3" s="648"/>
      <c r="EP3" s="648"/>
      <c r="EQ3" s="648"/>
      <c r="ER3" s="648"/>
      <c r="ES3" s="648"/>
      <c r="ET3" s="648"/>
      <c r="EU3" s="648"/>
      <c r="EV3" s="648"/>
      <c r="EW3" s="648"/>
      <c r="EX3" s="648"/>
      <c r="EY3" s="648"/>
      <c r="EZ3" s="648"/>
      <c r="FA3" s="648"/>
      <c r="FB3" s="648"/>
      <c r="FC3" s="648"/>
    </row>
    <row r="4" spans="1:159" s="2" customFormat="1" ht="27" thickBot="1" x14ac:dyDescent="0.45">
      <c r="A4" s="643"/>
      <c r="B4" s="644"/>
      <c r="C4" s="644"/>
      <c r="D4" s="644"/>
      <c r="E4" s="644"/>
      <c r="F4" s="645"/>
      <c r="G4" s="649" t="s">
        <v>2</v>
      </c>
      <c r="H4" s="649"/>
      <c r="I4" s="649"/>
      <c r="J4" s="649"/>
      <c r="K4" s="649"/>
      <c r="L4" s="649"/>
      <c r="M4" s="649"/>
      <c r="N4" s="649"/>
      <c r="O4" s="649"/>
      <c r="P4" s="649"/>
      <c r="Q4" s="649"/>
      <c r="R4" s="649"/>
      <c r="S4" s="649"/>
      <c r="T4" s="649"/>
      <c r="U4" s="649"/>
      <c r="V4" s="649"/>
      <c r="W4" s="649"/>
      <c r="X4" s="649"/>
      <c r="Y4" s="649"/>
      <c r="Z4" s="649"/>
      <c r="AA4" s="649"/>
      <c r="AB4" s="649"/>
      <c r="AC4" s="649"/>
      <c r="AD4" s="649"/>
      <c r="AE4" s="649"/>
      <c r="AF4" s="649"/>
      <c r="AG4" s="649"/>
      <c r="AH4" s="649"/>
      <c r="AI4" s="649"/>
      <c r="AJ4" s="649"/>
      <c r="AK4" s="649"/>
      <c r="AL4" s="649"/>
      <c r="AM4" s="649"/>
      <c r="AN4" s="649"/>
      <c r="AO4" s="649"/>
      <c r="AP4" s="649"/>
      <c r="AQ4" s="649"/>
      <c r="AR4" s="649"/>
      <c r="AS4" s="649"/>
      <c r="AT4" s="649"/>
      <c r="AU4" s="649"/>
      <c r="AV4" s="649"/>
      <c r="AW4" s="649"/>
      <c r="AX4" s="649"/>
      <c r="AY4" s="649"/>
      <c r="AZ4" s="649"/>
      <c r="BA4" s="649"/>
      <c r="BB4" s="649"/>
      <c r="BC4" s="649"/>
      <c r="BD4" s="649"/>
      <c r="BE4" s="649"/>
      <c r="BF4" s="649"/>
      <c r="BG4" s="649"/>
      <c r="BH4" s="649"/>
      <c r="BI4" s="649"/>
      <c r="BJ4" s="649"/>
      <c r="BK4" s="649"/>
      <c r="BL4" s="649"/>
      <c r="BM4" s="649"/>
      <c r="BN4" s="649"/>
      <c r="BO4" s="649"/>
      <c r="BP4" s="649"/>
      <c r="BQ4" s="649"/>
      <c r="BR4" s="649"/>
      <c r="BS4" s="649"/>
      <c r="BT4" s="649"/>
      <c r="BU4" s="649"/>
      <c r="BV4" s="649"/>
      <c r="BW4" s="649"/>
      <c r="BX4" s="649"/>
      <c r="BY4" s="649"/>
      <c r="BZ4" s="649"/>
      <c r="CA4" s="649"/>
      <c r="CB4" s="649"/>
      <c r="CC4" s="649"/>
      <c r="CD4" s="649"/>
      <c r="CE4" s="649"/>
      <c r="CF4" s="649"/>
      <c r="CG4" s="649"/>
      <c r="CH4" s="649"/>
      <c r="CI4" s="649"/>
      <c r="CJ4" s="649"/>
      <c r="CK4" s="649"/>
      <c r="CL4" s="649"/>
      <c r="CM4" s="649"/>
      <c r="CN4" s="649"/>
      <c r="CO4" s="649"/>
      <c r="CP4" s="649"/>
      <c r="CQ4" s="649"/>
      <c r="CR4" s="649"/>
      <c r="CS4" s="649"/>
      <c r="CT4" s="649"/>
      <c r="CU4" s="649"/>
      <c r="CV4" s="649"/>
      <c r="CW4" s="649"/>
      <c r="CX4" s="649"/>
      <c r="CY4" s="649"/>
      <c r="CZ4" s="649"/>
      <c r="DA4" s="649"/>
      <c r="DB4" s="649"/>
      <c r="DC4" s="649"/>
      <c r="DD4" s="649"/>
      <c r="DE4" s="649"/>
      <c r="DF4" s="649"/>
      <c r="DG4" s="649"/>
      <c r="DH4" s="649"/>
      <c r="DI4" s="649"/>
      <c r="DJ4" s="649"/>
      <c r="DK4" s="649"/>
      <c r="DL4" s="649"/>
      <c r="DM4" s="649"/>
      <c r="DN4" s="649"/>
      <c r="DO4" s="649"/>
      <c r="DP4" s="649"/>
      <c r="DQ4" s="649"/>
      <c r="DR4" s="649"/>
      <c r="DS4" s="649"/>
      <c r="DT4" s="649"/>
      <c r="DU4" s="649"/>
      <c r="DV4" s="649"/>
      <c r="DW4" s="649"/>
      <c r="DX4" s="649"/>
      <c r="DY4" s="649"/>
      <c r="DZ4" s="649"/>
      <c r="EA4" s="649"/>
      <c r="EB4" s="649"/>
      <c r="EC4" s="649"/>
      <c r="ED4" s="649"/>
      <c r="EE4" s="649"/>
      <c r="EF4" s="649"/>
      <c r="EG4" s="649"/>
      <c r="EH4" s="649"/>
      <c r="EI4" s="649"/>
      <c r="EJ4" s="649"/>
      <c r="EK4" s="649"/>
      <c r="EL4" s="649"/>
      <c r="EM4" s="649"/>
      <c r="EN4" s="649"/>
      <c r="EO4" s="649"/>
      <c r="EP4" s="649"/>
      <c r="EQ4" s="649"/>
      <c r="ER4" s="649"/>
      <c r="ES4" s="649"/>
      <c r="ET4" s="650" t="s">
        <v>389</v>
      </c>
      <c r="EU4" s="651"/>
      <c r="EV4" s="651"/>
      <c r="EW4" s="651"/>
      <c r="EX4" s="651"/>
      <c r="EY4" s="651"/>
      <c r="EZ4" s="651"/>
      <c r="FA4" s="651"/>
      <c r="FB4" s="651"/>
      <c r="FC4" s="652"/>
    </row>
    <row r="5" spans="1:159" ht="18.75" thickBot="1" x14ac:dyDescent="0.3">
      <c r="A5" s="629" t="s">
        <v>4</v>
      </c>
      <c r="B5" s="630"/>
      <c r="C5" s="630"/>
      <c r="D5" s="630"/>
      <c r="E5" s="630"/>
      <c r="F5" s="630"/>
      <c r="G5" s="631" t="s">
        <v>5</v>
      </c>
      <c r="H5" s="632"/>
      <c r="I5" s="632"/>
      <c r="J5" s="632"/>
      <c r="K5" s="632"/>
      <c r="L5" s="632"/>
      <c r="M5" s="632"/>
      <c r="N5" s="632"/>
      <c r="O5" s="632"/>
      <c r="P5" s="632"/>
      <c r="Q5" s="632"/>
      <c r="R5" s="632"/>
      <c r="S5" s="632"/>
      <c r="T5" s="632"/>
      <c r="U5" s="632"/>
      <c r="V5" s="632"/>
      <c r="W5" s="632"/>
      <c r="X5" s="632"/>
      <c r="Y5" s="632"/>
      <c r="Z5" s="632"/>
      <c r="AA5" s="632"/>
      <c r="AB5" s="632"/>
      <c r="AC5" s="632"/>
      <c r="AD5" s="632"/>
      <c r="AE5" s="632"/>
      <c r="AF5" s="632"/>
      <c r="AG5" s="632"/>
      <c r="AH5" s="632"/>
      <c r="AI5" s="632"/>
      <c r="AJ5" s="632"/>
      <c r="AK5" s="632"/>
      <c r="AL5" s="632"/>
      <c r="AM5" s="632"/>
      <c r="AN5" s="632"/>
      <c r="AO5" s="632"/>
      <c r="AP5" s="632"/>
      <c r="AQ5" s="632"/>
      <c r="AR5" s="632"/>
      <c r="AS5" s="632"/>
      <c r="AT5" s="632"/>
      <c r="AU5" s="632"/>
      <c r="AV5" s="632"/>
      <c r="AW5" s="632"/>
      <c r="AX5" s="632"/>
      <c r="AY5" s="632"/>
      <c r="AZ5" s="632"/>
      <c r="BA5" s="632"/>
      <c r="BB5" s="632"/>
      <c r="BC5" s="632"/>
      <c r="BD5" s="632"/>
      <c r="BE5" s="632"/>
      <c r="BF5" s="632"/>
      <c r="BG5" s="632"/>
      <c r="BH5" s="632"/>
      <c r="BI5" s="632"/>
      <c r="BJ5" s="632"/>
      <c r="BK5" s="632"/>
      <c r="BL5" s="632"/>
      <c r="BM5" s="632"/>
      <c r="BN5" s="632"/>
      <c r="BO5" s="632"/>
      <c r="BP5" s="632"/>
      <c r="BQ5" s="632"/>
      <c r="BR5" s="632"/>
      <c r="BS5" s="632"/>
      <c r="BT5" s="632"/>
      <c r="BU5" s="632"/>
      <c r="BV5" s="632"/>
      <c r="BW5" s="632"/>
      <c r="BX5" s="632"/>
      <c r="BY5" s="632"/>
      <c r="BZ5" s="632"/>
      <c r="CA5" s="632"/>
      <c r="CB5" s="632"/>
      <c r="CC5" s="632"/>
      <c r="CD5" s="632"/>
      <c r="CE5" s="632"/>
      <c r="CF5" s="632"/>
      <c r="CG5" s="632"/>
      <c r="CH5" s="632"/>
      <c r="CI5" s="632"/>
      <c r="CJ5" s="632"/>
      <c r="CK5" s="632"/>
      <c r="CL5" s="632"/>
      <c r="CM5" s="632"/>
      <c r="CN5" s="632"/>
      <c r="CO5" s="632"/>
      <c r="CP5" s="632"/>
      <c r="CQ5" s="632"/>
      <c r="CR5" s="632"/>
      <c r="CS5" s="632"/>
      <c r="CT5" s="632"/>
      <c r="CU5" s="632"/>
      <c r="CV5" s="632"/>
      <c r="CW5" s="632"/>
      <c r="CX5" s="632"/>
      <c r="CY5" s="632"/>
      <c r="CZ5" s="632"/>
      <c r="DA5" s="632"/>
      <c r="DB5" s="632"/>
      <c r="DC5" s="632"/>
      <c r="DD5" s="632"/>
      <c r="DE5" s="632"/>
      <c r="DF5" s="632"/>
      <c r="DG5" s="632"/>
      <c r="DH5" s="632"/>
      <c r="DI5" s="632"/>
      <c r="DJ5" s="632"/>
      <c r="DK5" s="632"/>
      <c r="DL5" s="632"/>
      <c r="DM5" s="632"/>
      <c r="DN5" s="632"/>
      <c r="DO5" s="632"/>
      <c r="DP5" s="632"/>
      <c r="DQ5" s="632"/>
      <c r="DR5" s="632"/>
      <c r="DS5" s="632"/>
      <c r="DT5" s="632"/>
      <c r="DU5" s="632"/>
      <c r="DV5" s="632"/>
      <c r="DW5" s="632"/>
      <c r="DX5" s="632"/>
      <c r="DY5" s="632"/>
      <c r="DZ5" s="632"/>
      <c r="EA5" s="632"/>
      <c r="EB5" s="632"/>
      <c r="EC5" s="632"/>
      <c r="ED5" s="632"/>
      <c r="EE5" s="632"/>
      <c r="EF5" s="632"/>
      <c r="EG5" s="632"/>
      <c r="EH5" s="632"/>
      <c r="EI5" s="632"/>
      <c r="EJ5" s="632"/>
      <c r="EK5" s="632"/>
      <c r="EL5" s="632"/>
      <c r="EM5" s="632"/>
      <c r="EN5" s="632"/>
      <c r="EO5" s="632"/>
      <c r="EP5" s="632"/>
      <c r="EQ5" s="632"/>
      <c r="ER5" s="632"/>
      <c r="ES5" s="632"/>
      <c r="ET5" s="632"/>
      <c r="EU5" s="632"/>
      <c r="EV5" s="632"/>
      <c r="EW5" s="632"/>
      <c r="EX5" s="632"/>
      <c r="EY5" s="632"/>
      <c r="EZ5" s="632"/>
      <c r="FA5" s="632"/>
      <c r="FB5" s="632"/>
      <c r="FC5" s="633"/>
    </row>
    <row r="6" spans="1:159" ht="18.75" thickBot="1" x14ac:dyDescent="0.3">
      <c r="A6" s="629" t="s">
        <v>6</v>
      </c>
      <c r="B6" s="630"/>
      <c r="C6" s="630"/>
      <c r="D6" s="630"/>
      <c r="E6" s="630"/>
      <c r="F6" s="630"/>
      <c r="G6" s="631" t="s">
        <v>7</v>
      </c>
      <c r="H6" s="632"/>
      <c r="I6" s="632"/>
      <c r="J6" s="632"/>
      <c r="K6" s="632"/>
      <c r="L6" s="632"/>
      <c r="M6" s="632"/>
      <c r="N6" s="632"/>
      <c r="O6" s="632"/>
      <c r="P6" s="632"/>
      <c r="Q6" s="632"/>
      <c r="R6" s="632"/>
      <c r="S6" s="632"/>
      <c r="T6" s="632"/>
      <c r="U6" s="632"/>
      <c r="V6" s="632"/>
      <c r="W6" s="632"/>
      <c r="X6" s="632"/>
      <c r="Y6" s="632"/>
      <c r="Z6" s="632"/>
      <c r="AA6" s="632"/>
      <c r="AB6" s="632"/>
      <c r="AC6" s="632"/>
      <c r="AD6" s="632"/>
      <c r="AE6" s="632"/>
      <c r="AF6" s="632"/>
      <c r="AG6" s="632"/>
      <c r="AH6" s="632"/>
      <c r="AI6" s="632"/>
      <c r="AJ6" s="632"/>
      <c r="AK6" s="632"/>
      <c r="AL6" s="632"/>
      <c r="AM6" s="632"/>
      <c r="AN6" s="632"/>
      <c r="AO6" s="632"/>
      <c r="AP6" s="632"/>
      <c r="AQ6" s="632"/>
      <c r="AR6" s="632"/>
      <c r="AS6" s="632"/>
      <c r="AT6" s="632"/>
      <c r="AU6" s="632"/>
      <c r="AV6" s="632"/>
      <c r="AW6" s="632"/>
      <c r="AX6" s="632"/>
      <c r="AY6" s="632"/>
      <c r="AZ6" s="632"/>
      <c r="BA6" s="632"/>
      <c r="BB6" s="632"/>
      <c r="BC6" s="632"/>
      <c r="BD6" s="632"/>
      <c r="BE6" s="632"/>
      <c r="BF6" s="632"/>
      <c r="BG6" s="632"/>
      <c r="BH6" s="632"/>
      <c r="BI6" s="632"/>
      <c r="BJ6" s="632"/>
      <c r="BK6" s="632"/>
      <c r="BL6" s="632"/>
      <c r="BM6" s="632"/>
      <c r="BN6" s="632"/>
      <c r="BO6" s="632"/>
      <c r="BP6" s="632"/>
      <c r="BQ6" s="632"/>
      <c r="BR6" s="632"/>
      <c r="BS6" s="632"/>
      <c r="BT6" s="632"/>
      <c r="BU6" s="632"/>
      <c r="BV6" s="632"/>
      <c r="BW6" s="632"/>
      <c r="BX6" s="632"/>
      <c r="BY6" s="632"/>
      <c r="BZ6" s="632"/>
      <c r="CA6" s="632"/>
      <c r="CB6" s="632"/>
      <c r="CC6" s="632"/>
      <c r="CD6" s="632"/>
      <c r="CE6" s="632"/>
      <c r="CF6" s="632"/>
      <c r="CG6" s="632"/>
      <c r="CH6" s="632"/>
      <c r="CI6" s="632"/>
      <c r="CJ6" s="632"/>
      <c r="CK6" s="632"/>
      <c r="CL6" s="632"/>
      <c r="CM6" s="632"/>
      <c r="CN6" s="632"/>
      <c r="CO6" s="632"/>
      <c r="CP6" s="632"/>
      <c r="CQ6" s="632"/>
      <c r="CR6" s="632"/>
      <c r="CS6" s="632"/>
      <c r="CT6" s="632"/>
      <c r="CU6" s="632"/>
      <c r="CV6" s="632"/>
      <c r="CW6" s="632"/>
      <c r="CX6" s="632"/>
      <c r="CY6" s="632"/>
      <c r="CZ6" s="632"/>
      <c r="DA6" s="632"/>
      <c r="DB6" s="632"/>
      <c r="DC6" s="632"/>
      <c r="DD6" s="632"/>
      <c r="DE6" s="632"/>
      <c r="DF6" s="632"/>
      <c r="DG6" s="632"/>
      <c r="DH6" s="632"/>
      <c r="DI6" s="632"/>
      <c r="DJ6" s="632"/>
      <c r="DK6" s="632"/>
      <c r="DL6" s="632"/>
      <c r="DM6" s="632"/>
      <c r="DN6" s="632"/>
      <c r="DO6" s="632"/>
      <c r="DP6" s="632"/>
      <c r="DQ6" s="632"/>
      <c r="DR6" s="632"/>
      <c r="DS6" s="632"/>
      <c r="DT6" s="632"/>
      <c r="DU6" s="632"/>
      <c r="DV6" s="632"/>
      <c r="DW6" s="632"/>
      <c r="DX6" s="632"/>
      <c r="DY6" s="632"/>
      <c r="DZ6" s="632"/>
      <c r="EA6" s="632"/>
      <c r="EB6" s="632"/>
      <c r="EC6" s="632"/>
      <c r="ED6" s="632"/>
      <c r="EE6" s="632"/>
      <c r="EF6" s="632"/>
      <c r="EG6" s="632"/>
      <c r="EH6" s="632"/>
      <c r="EI6" s="632"/>
      <c r="EJ6" s="632"/>
      <c r="EK6" s="632"/>
      <c r="EL6" s="632"/>
      <c r="EM6" s="632"/>
      <c r="EN6" s="632"/>
      <c r="EO6" s="632"/>
      <c r="EP6" s="632"/>
      <c r="EQ6" s="632"/>
      <c r="ER6" s="632"/>
      <c r="ES6" s="632"/>
      <c r="ET6" s="632"/>
      <c r="EU6" s="632"/>
      <c r="EV6" s="632"/>
      <c r="EW6" s="632"/>
      <c r="EX6" s="632"/>
      <c r="EY6" s="632"/>
      <c r="EZ6" s="632"/>
      <c r="FA6" s="632"/>
      <c r="FB6" s="632"/>
      <c r="FC6" s="633"/>
    </row>
    <row r="7" spans="1:159" ht="18.75" thickBot="1" x14ac:dyDescent="0.3">
      <c r="A7" s="629" t="s">
        <v>390</v>
      </c>
      <c r="B7" s="630"/>
      <c r="C7" s="630"/>
      <c r="D7" s="630"/>
      <c r="E7" s="630"/>
      <c r="F7" s="630"/>
      <c r="G7" s="631" t="s">
        <v>391</v>
      </c>
      <c r="H7" s="632"/>
      <c r="I7" s="632"/>
      <c r="J7" s="632"/>
      <c r="K7" s="632"/>
      <c r="L7" s="632"/>
      <c r="M7" s="632"/>
      <c r="N7" s="632"/>
      <c r="O7" s="632"/>
      <c r="P7" s="632"/>
      <c r="Q7" s="632"/>
      <c r="R7" s="632"/>
      <c r="S7" s="632"/>
      <c r="T7" s="632"/>
      <c r="U7" s="632"/>
      <c r="V7" s="632"/>
      <c r="W7" s="632"/>
      <c r="X7" s="632"/>
      <c r="Y7" s="632"/>
      <c r="Z7" s="632"/>
      <c r="AA7" s="632"/>
      <c r="AB7" s="632"/>
      <c r="AC7" s="632"/>
      <c r="AD7" s="632"/>
      <c r="AE7" s="632"/>
      <c r="AF7" s="632"/>
      <c r="AG7" s="632"/>
      <c r="AH7" s="632"/>
      <c r="AI7" s="632"/>
      <c r="AJ7" s="632"/>
      <c r="AK7" s="632"/>
      <c r="AL7" s="632"/>
      <c r="AM7" s="632"/>
      <c r="AN7" s="632"/>
      <c r="AO7" s="632"/>
      <c r="AP7" s="632"/>
      <c r="AQ7" s="632"/>
      <c r="AR7" s="632"/>
      <c r="AS7" s="632"/>
      <c r="AT7" s="632"/>
      <c r="AU7" s="632"/>
      <c r="AV7" s="632"/>
      <c r="AW7" s="632"/>
      <c r="AX7" s="632"/>
      <c r="AY7" s="632"/>
      <c r="AZ7" s="632"/>
      <c r="BA7" s="632"/>
      <c r="BB7" s="632"/>
      <c r="BC7" s="632"/>
      <c r="BD7" s="632"/>
      <c r="BE7" s="632"/>
      <c r="BF7" s="632"/>
      <c r="BG7" s="632"/>
      <c r="BH7" s="632"/>
      <c r="BI7" s="632"/>
      <c r="BJ7" s="632"/>
      <c r="BK7" s="632"/>
      <c r="BL7" s="632"/>
      <c r="BM7" s="632"/>
      <c r="BN7" s="632"/>
      <c r="BO7" s="632"/>
      <c r="BP7" s="632"/>
      <c r="BQ7" s="632"/>
      <c r="BR7" s="632"/>
      <c r="BS7" s="632"/>
      <c r="BT7" s="632"/>
      <c r="BU7" s="632"/>
      <c r="BV7" s="632"/>
      <c r="BW7" s="632"/>
      <c r="BX7" s="632"/>
      <c r="BY7" s="632"/>
      <c r="BZ7" s="632"/>
      <c r="CA7" s="632"/>
      <c r="CB7" s="632"/>
      <c r="CC7" s="632"/>
      <c r="CD7" s="632"/>
      <c r="CE7" s="632"/>
      <c r="CF7" s="632"/>
      <c r="CG7" s="632"/>
      <c r="CH7" s="632"/>
      <c r="CI7" s="632"/>
      <c r="CJ7" s="632"/>
      <c r="CK7" s="632"/>
      <c r="CL7" s="632"/>
      <c r="CM7" s="632"/>
      <c r="CN7" s="632"/>
      <c r="CO7" s="632"/>
      <c r="CP7" s="632"/>
      <c r="CQ7" s="632"/>
      <c r="CR7" s="632"/>
      <c r="CS7" s="632"/>
      <c r="CT7" s="632"/>
      <c r="CU7" s="632"/>
      <c r="CV7" s="632"/>
      <c r="CW7" s="632"/>
      <c r="CX7" s="632"/>
      <c r="CY7" s="632"/>
      <c r="CZ7" s="632"/>
      <c r="DA7" s="632"/>
      <c r="DB7" s="632"/>
      <c r="DC7" s="632"/>
      <c r="DD7" s="632"/>
      <c r="DE7" s="632"/>
      <c r="DF7" s="632"/>
      <c r="DG7" s="632"/>
      <c r="DH7" s="632"/>
      <c r="DI7" s="632"/>
      <c r="DJ7" s="632"/>
      <c r="DK7" s="632"/>
      <c r="DL7" s="632"/>
      <c r="DM7" s="632"/>
      <c r="DN7" s="632"/>
      <c r="DO7" s="632"/>
      <c r="DP7" s="632"/>
      <c r="DQ7" s="632"/>
      <c r="DR7" s="632"/>
      <c r="DS7" s="632"/>
      <c r="DT7" s="632"/>
      <c r="DU7" s="632"/>
      <c r="DV7" s="632"/>
      <c r="DW7" s="632"/>
      <c r="DX7" s="632"/>
      <c r="DY7" s="632"/>
      <c r="DZ7" s="632"/>
      <c r="EA7" s="632"/>
      <c r="EB7" s="632"/>
      <c r="EC7" s="632"/>
      <c r="ED7" s="632"/>
      <c r="EE7" s="632"/>
      <c r="EF7" s="632"/>
      <c r="EG7" s="632"/>
      <c r="EH7" s="632"/>
      <c r="EI7" s="632"/>
      <c r="EJ7" s="632"/>
      <c r="EK7" s="632"/>
      <c r="EL7" s="632"/>
      <c r="EM7" s="632"/>
      <c r="EN7" s="632"/>
      <c r="EO7" s="632"/>
      <c r="EP7" s="632"/>
      <c r="EQ7" s="632"/>
      <c r="ER7" s="632"/>
      <c r="ES7" s="632"/>
      <c r="ET7" s="632"/>
      <c r="EU7" s="632"/>
      <c r="EV7" s="632"/>
      <c r="EW7" s="632"/>
      <c r="EX7" s="632"/>
      <c r="EY7" s="632"/>
      <c r="EZ7" s="632"/>
      <c r="FA7" s="632"/>
      <c r="FB7" s="632"/>
      <c r="FC7" s="633"/>
    </row>
    <row r="8" spans="1:159" ht="18.75" thickBot="1" x14ac:dyDescent="0.3">
      <c r="A8" s="629" t="s">
        <v>392</v>
      </c>
      <c r="B8" s="630"/>
      <c r="C8" s="630"/>
      <c r="D8" s="630"/>
      <c r="E8" s="630"/>
      <c r="F8" s="630"/>
      <c r="G8" s="634" t="s">
        <v>393</v>
      </c>
      <c r="H8" s="635"/>
      <c r="I8" s="635"/>
      <c r="J8" s="635"/>
      <c r="K8" s="635"/>
      <c r="L8" s="635"/>
      <c r="M8" s="635"/>
      <c r="N8" s="635"/>
      <c r="O8" s="635"/>
      <c r="P8" s="635"/>
      <c r="Q8" s="635"/>
      <c r="R8" s="635"/>
      <c r="S8" s="635"/>
      <c r="T8" s="635"/>
      <c r="U8" s="635"/>
      <c r="V8" s="635"/>
      <c r="W8" s="635"/>
      <c r="X8" s="635"/>
      <c r="Y8" s="635"/>
      <c r="Z8" s="635"/>
      <c r="AA8" s="635"/>
      <c r="AB8" s="635"/>
      <c r="AC8" s="635"/>
      <c r="AD8" s="635"/>
      <c r="AE8" s="635"/>
      <c r="AF8" s="635"/>
      <c r="AG8" s="635"/>
      <c r="AH8" s="635"/>
      <c r="AI8" s="635"/>
      <c r="AJ8" s="635"/>
      <c r="AK8" s="635"/>
      <c r="AL8" s="635"/>
      <c r="AM8" s="635"/>
      <c r="AN8" s="635"/>
      <c r="AO8" s="635"/>
      <c r="AP8" s="635"/>
      <c r="AQ8" s="635"/>
      <c r="AR8" s="635"/>
      <c r="AS8" s="635"/>
      <c r="AT8" s="635"/>
      <c r="AU8" s="635"/>
      <c r="AV8" s="635"/>
      <c r="AW8" s="635"/>
      <c r="AX8" s="635"/>
      <c r="AY8" s="635"/>
      <c r="AZ8" s="635"/>
      <c r="BA8" s="635"/>
      <c r="BB8" s="635"/>
      <c r="BC8" s="635"/>
      <c r="BD8" s="635"/>
      <c r="BE8" s="635"/>
      <c r="BF8" s="635"/>
      <c r="BG8" s="635"/>
      <c r="BH8" s="635"/>
      <c r="BI8" s="635"/>
      <c r="BJ8" s="635"/>
      <c r="BK8" s="635"/>
      <c r="BL8" s="635"/>
      <c r="BM8" s="635"/>
      <c r="BN8" s="635"/>
      <c r="BO8" s="635"/>
      <c r="BP8" s="635"/>
      <c r="BQ8" s="635"/>
      <c r="BR8" s="635"/>
      <c r="BS8" s="635"/>
      <c r="BT8" s="635"/>
      <c r="BU8" s="635"/>
      <c r="BV8" s="635"/>
      <c r="BW8" s="635"/>
      <c r="BX8" s="635"/>
      <c r="BY8" s="635"/>
      <c r="BZ8" s="635"/>
      <c r="CA8" s="635"/>
      <c r="CB8" s="635"/>
      <c r="CC8" s="635"/>
      <c r="CD8" s="635"/>
      <c r="CE8" s="635"/>
      <c r="CF8" s="635"/>
      <c r="CG8" s="635"/>
      <c r="CH8" s="635"/>
      <c r="CI8" s="635"/>
      <c r="CJ8" s="635"/>
      <c r="CK8" s="635"/>
      <c r="CL8" s="635"/>
      <c r="CM8" s="635"/>
      <c r="CN8" s="635"/>
      <c r="CO8" s="635"/>
      <c r="CP8" s="635"/>
      <c r="CQ8" s="635"/>
      <c r="CR8" s="635"/>
      <c r="CS8" s="635"/>
      <c r="CT8" s="635"/>
      <c r="CU8" s="635"/>
      <c r="CV8" s="635"/>
      <c r="CW8" s="635"/>
      <c r="CX8" s="635"/>
      <c r="CY8" s="635"/>
      <c r="CZ8" s="635"/>
      <c r="DA8" s="635"/>
      <c r="DB8" s="635"/>
      <c r="DC8" s="635"/>
      <c r="DD8" s="635"/>
      <c r="DE8" s="635"/>
      <c r="DF8" s="635"/>
      <c r="DG8" s="635"/>
      <c r="DH8" s="635"/>
      <c r="DI8" s="635"/>
      <c r="DJ8" s="635"/>
      <c r="DK8" s="635"/>
      <c r="DL8" s="635"/>
      <c r="DM8" s="635"/>
      <c r="DN8" s="635"/>
      <c r="DO8" s="635"/>
      <c r="DP8" s="635"/>
      <c r="DQ8" s="635"/>
      <c r="DR8" s="635"/>
      <c r="DS8" s="635"/>
      <c r="DT8" s="635"/>
      <c r="DU8" s="635"/>
      <c r="DV8" s="635"/>
      <c r="DW8" s="635"/>
      <c r="DX8" s="635"/>
      <c r="DY8" s="635"/>
      <c r="DZ8" s="635"/>
      <c r="EA8" s="635"/>
      <c r="EB8" s="635"/>
      <c r="EC8" s="635"/>
      <c r="ED8" s="635"/>
      <c r="EE8" s="635"/>
      <c r="EF8" s="635"/>
      <c r="EG8" s="635"/>
      <c r="EH8" s="635"/>
      <c r="EI8" s="635"/>
      <c r="EJ8" s="635"/>
      <c r="EK8" s="635"/>
      <c r="EL8" s="635"/>
      <c r="EM8" s="635"/>
      <c r="EN8" s="635"/>
      <c r="EO8" s="635"/>
      <c r="EP8" s="635"/>
      <c r="EQ8" s="635"/>
      <c r="ER8" s="635"/>
      <c r="ES8" s="635"/>
      <c r="ET8" s="635"/>
      <c r="EU8" s="635"/>
      <c r="EV8" s="635"/>
      <c r="EW8" s="635"/>
      <c r="EX8" s="635"/>
      <c r="EY8" s="635"/>
      <c r="EZ8" s="635"/>
      <c r="FA8" s="635"/>
      <c r="FB8" s="635"/>
      <c r="FC8" s="636"/>
    </row>
    <row r="9" spans="1:159" ht="18.75" thickBot="1" x14ac:dyDescent="0.3">
      <c r="A9" s="484"/>
      <c r="B9" s="485"/>
      <c r="C9" s="485"/>
      <c r="D9" s="485"/>
      <c r="E9" s="485"/>
      <c r="F9" s="485"/>
      <c r="G9" s="486"/>
      <c r="H9" s="486"/>
      <c r="I9" s="486"/>
      <c r="J9" s="486"/>
      <c r="K9" s="486"/>
      <c r="L9" s="486"/>
      <c r="M9" s="486"/>
      <c r="N9" s="486"/>
      <c r="O9" s="486"/>
      <c r="P9" s="486"/>
      <c r="Q9" s="486"/>
      <c r="R9" s="486"/>
      <c r="S9" s="486"/>
      <c r="T9" s="486"/>
      <c r="U9" s="487"/>
      <c r="V9" s="486"/>
      <c r="W9" s="486"/>
      <c r="X9" s="486"/>
      <c r="Y9" s="487"/>
      <c r="Z9" s="486"/>
      <c r="AA9" s="486"/>
      <c r="AB9" s="486"/>
      <c r="AC9" s="486"/>
      <c r="AD9" s="486"/>
      <c r="AE9" s="486"/>
      <c r="AF9" s="486"/>
      <c r="AG9" s="486"/>
      <c r="AH9" s="486"/>
      <c r="AI9" s="486"/>
      <c r="AJ9" s="486"/>
      <c r="AK9" s="486"/>
      <c r="AL9" s="486"/>
      <c r="AM9" s="486"/>
      <c r="AN9" s="486"/>
      <c r="AO9" s="486"/>
      <c r="AP9" s="486"/>
      <c r="AQ9" s="486"/>
      <c r="AR9" s="486"/>
      <c r="AS9" s="486"/>
      <c r="AT9" s="486"/>
      <c r="AU9" s="486"/>
      <c r="AV9" s="486"/>
      <c r="AW9" s="486"/>
      <c r="AX9" s="486"/>
      <c r="AY9" s="486"/>
      <c r="AZ9" s="486"/>
      <c r="BA9" s="486"/>
      <c r="BB9" s="486"/>
      <c r="BC9" s="486"/>
      <c r="BD9" s="486"/>
      <c r="BE9" s="486"/>
      <c r="BF9" s="486"/>
      <c r="BG9" s="486"/>
      <c r="BH9" s="485"/>
      <c r="BI9" s="485"/>
      <c r="BJ9" s="485"/>
      <c r="BK9" s="485"/>
      <c r="BL9" s="485"/>
      <c r="BM9" s="485"/>
      <c r="BN9" s="485"/>
      <c r="BO9" s="485"/>
      <c r="BP9" s="485"/>
      <c r="BQ9" s="485"/>
      <c r="BR9" s="485"/>
      <c r="BS9" s="485"/>
      <c r="BT9" s="485"/>
      <c r="BU9" s="485"/>
      <c r="BV9" s="485"/>
      <c r="BW9" s="485"/>
      <c r="BX9" s="485"/>
      <c r="BY9" s="485"/>
      <c r="BZ9" s="485"/>
      <c r="CA9" s="485"/>
      <c r="CB9" s="485"/>
      <c r="CC9" s="485"/>
      <c r="CD9" s="485"/>
      <c r="CE9" s="485"/>
      <c r="CF9" s="485"/>
      <c r="CG9" s="485"/>
      <c r="CH9" s="485"/>
      <c r="CI9" s="485"/>
      <c r="CJ9" s="485"/>
      <c r="CK9" s="485"/>
      <c r="CL9" s="485"/>
      <c r="CM9" s="485"/>
      <c r="CN9" s="485"/>
      <c r="CO9" s="485"/>
      <c r="CP9" s="485"/>
      <c r="CQ9" s="485"/>
      <c r="CR9" s="485"/>
      <c r="CS9" s="485"/>
      <c r="CT9" s="485"/>
      <c r="CU9" s="485"/>
      <c r="CV9" s="485"/>
      <c r="CW9" s="485"/>
      <c r="CX9" s="485"/>
      <c r="CY9" s="485"/>
      <c r="CZ9" s="485"/>
      <c r="DA9" s="485"/>
      <c r="DB9" s="485"/>
      <c r="DC9" s="485"/>
      <c r="DD9" s="485"/>
      <c r="DE9" s="485"/>
      <c r="DF9" s="485"/>
      <c r="DG9" s="485"/>
      <c r="DH9" s="485"/>
      <c r="DI9" s="485"/>
      <c r="DJ9" s="485"/>
      <c r="DK9" s="485"/>
      <c r="DL9" s="485"/>
      <c r="DM9" s="485"/>
      <c r="DN9" s="485"/>
      <c r="DO9" s="485"/>
      <c r="DP9" s="485"/>
      <c r="DQ9" s="485"/>
      <c r="DR9" s="485"/>
      <c r="DS9" s="485"/>
      <c r="DT9" s="485"/>
      <c r="DU9" s="485"/>
      <c r="DV9" s="485"/>
      <c r="DW9" s="485"/>
      <c r="DX9" s="485"/>
      <c r="DY9" s="485"/>
      <c r="DZ9" s="485"/>
      <c r="EA9" s="485"/>
      <c r="EB9" s="485"/>
      <c r="EC9" s="485"/>
      <c r="ED9" s="485"/>
      <c r="EE9" s="485"/>
      <c r="EF9" s="485"/>
      <c r="EG9" s="485"/>
      <c r="EH9" s="485"/>
      <c r="EI9" s="485"/>
      <c r="EJ9" s="485"/>
      <c r="EK9" s="485"/>
      <c r="EL9" s="485"/>
      <c r="EM9" s="485"/>
      <c r="EN9" s="485"/>
      <c r="EO9" s="485"/>
      <c r="EP9" s="485"/>
      <c r="EQ9" s="485"/>
      <c r="ER9" s="485"/>
      <c r="ES9" s="485"/>
      <c r="ET9" s="485"/>
      <c r="EU9" s="485"/>
      <c r="EV9" s="485"/>
      <c r="EW9" s="485"/>
      <c r="EX9" s="485"/>
      <c r="EY9" s="485"/>
      <c r="EZ9" s="485"/>
      <c r="FA9" s="485"/>
      <c r="FB9" s="485"/>
      <c r="FC9" s="485"/>
    </row>
    <row r="10" spans="1:159" s="488" customFormat="1" ht="21" thickBot="1" x14ac:dyDescent="0.25">
      <c r="A10" s="609" t="s">
        <v>394</v>
      </c>
      <c r="B10" s="610"/>
      <c r="C10" s="610"/>
      <c r="D10" s="610"/>
      <c r="E10" s="610"/>
      <c r="F10" s="610"/>
      <c r="G10" s="610"/>
      <c r="H10" s="610"/>
      <c r="I10" s="611"/>
      <c r="J10" s="610" t="s">
        <v>395</v>
      </c>
      <c r="K10" s="610"/>
      <c r="L10" s="610"/>
      <c r="M10" s="610"/>
      <c r="N10" s="610"/>
      <c r="O10" s="610"/>
      <c r="P10" s="610"/>
      <c r="Q10" s="610"/>
      <c r="R10" s="610"/>
      <c r="S10" s="610"/>
      <c r="T10" s="610"/>
      <c r="U10" s="610"/>
      <c r="V10" s="610"/>
      <c r="W10" s="610"/>
      <c r="X10" s="610"/>
      <c r="Y10" s="610"/>
      <c r="Z10" s="610"/>
      <c r="AA10" s="610"/>
      <c r="AB10" s="610"/>
      <c r="AC10" s="610"/>
      <c r="AD10" s="610"/>
      <c r="AE10" s="610"/>
      <c r="AF10" s="610"/>
      <c r="AG10" s="610"/>
      <c r="AH10" s="610"/>
      <c r="AI10" s="610"/>
      <c r="AJ10" s="610"/>
      <c r="AK10" s="610"/>
      <c r="AL10" s="610"/>
      <c r="AM10" s="610"/>
      <c r="AN10" s="610"/>
      <c r="AO10" s="610"/>
      <c r="AP10" s="610"/>
      <c r="AQ10" s="610"/>
      <c r="AR10" s="610"/>
      <c r="AS10" s="610"/>
      <c r="AT10" s="610"/>
      <c r="AU10" s="610"/>
      <c r="AV10" s="610"/>
      <c r="AW10" s="610"/>
      <c r="AX10" s="610"/>
      <c r="AY10" s="610"/>
      <c r="AZ10" s="610"/>
      <c r="BA10" s="610"/>
      <c r="BB10" s="610"/>
      <c r="BC10" s="610"/>
      <c r="BD10" s="610"/>
      <c r="BE10" s="610"/>
      <c r="BF10" s="610"/>
      <c r="BG10" s="610"/>
      <c r="BH10" s="610"/>
      <c r="BI10" s="610"/>
      <c r="BJ10" s="610"/>
      <c r="BK10" s="610"/>
      <c r="BL10" s="610"/>
      <c r="BM10" s="610"/>
      <c r="BN10" s="610"/>
      <c r="BO10" s="610"/>
      <c r="BP10" s="610"/>
      <c r="BQ10" s="610"/>
      <c r="BR10" s="610"/>
      <c r="BS10" s="610"/>
      <c r="BT10" s="610"/>
      <c r="BU10" s="610"/>
      <c r="BV10" s="610"/>
      <c r="BW10" s="610"/>
      <c r="BX10" s="610"/>
      <c r="BY10" s="610"/>
      <c r="BZ10" s="610"/>
      <c r="CA10" s="610"/>
      <c r="CB10" s="610"/>
      <c r="CC10" s="610"/>
      <c r="CD10" s="610"/>
      <c r="CE10" s="610"/>
      <c r="CF10" s="610"/>
      <c r="CG10" s="610"/>
      <c r="CH10" s="610"/>
      <c r="CI10" s="610"/>
      <c r="CJ10" s="610"/>
      <c r="CK10" s="610"/>
      <c r="CL10" s="610"/>
      <c r="CM10" s="610"/>
      <c r="CN10" s="610"/>
      <c r="CO10" s="610"/>
      <c r="CP10" s="610"/>
      <c r="CQ10" s="610"/>
      <c r="CR10" s="610"/>
      <c r="CS10" s="610"/>
      <c r="CT10" s="610"/>
      <c r="CU10" s="610"/>
      <c r="CV10" s="610"/>
      <c r="CW10" s="610"/>
      <c r="CX10" s="610"/>
      <c r="CY10" s="610"/>
      <c r="CZ10" s="610"/>
      <c r="DA10" s="610"/>
      <c r="DB10" s="610"/>
      <c r="DC10" s="610"/>
      <c r="DD10" s="610"/>
      <c r="DE10" s="610"/>
      <c r="DF10" s="610"/>
      <c r="DG10" s="610"/>
      <c r="DH10" s="610"/>
      <c r="DI10" s="610"/>
      <c r="DJ10" s="610"/>
      <c r="DK10" s="610"/>
      <c r="DL10" s="610"/>
      <c r="DM10" s="610"/>
      <c r="DN10" s="610"/>
      <c r="DO10" s="610"/>
      <c r="DP10" s="610"/>
      <c r="DQ10" s="610"/>
      <c r="DR10" s="610"/>
      <c r="DS10" s="610"/>
      <c r="DT10" s="610"/>
      <c r="DU10" s="610"/>
      <c r="DV10" s="610"/>
      <c r="DW10" s="610"/>
      <c r="DX10" s="610"/>
      <c r="DY10" s="610"/>
      <c r="DZ10" s="610"/>
      <c r="EA10" s="610"/>
      <c r="EB10" s="610"/>
      <c r="EC10" s="610"/>
      <c r="ED10" s="610"/>
      <c r="EE10" s="610"/>
      <c r="EF10" s="610"/>
      <c r="EG10" s="610"/>
      <c r="EH10" s="610"/>
      <c r="EI10" s="610"/>
      <c r="EJ10" s="610"/>
      <c r="EK10" s="610"/>
      <c r="EL10" s="610"/>
      <c r="EM10" s="610"/>
      <c r="EN10" s="610"/>
      <c r="EO10" s="610"/>
      <c r="EP10" s="610"/>
      <c r="EQ10" s="610"/>
      <c r="ER10" s="610"/>
      <c r="ES10" s="611"/>
      <c r="ET10" s="612" t="s">
        <v>10</v>
      </c>
      <c r="EU10" s="612" t="s">
        <v>11</v>
      </c>
      <c r="EV10" s="615" t="s">
        <v>12</v>
      </c>
      <c r="EW10" s="618" t="s">
        <v>396</v>
      </c>
      <c r="EX10" s="615" t="s">
        <v>14</v>
      </c>
      <c r="EY10" s="622" t="s">
        <v>15</v>
      </c>
      <c r="EZ10" s="625" t="s">
        <v>16</v>
      </c>
      <c r="FA10" s="625" t="s">
        <v>17</v>
      </c>
      <c r="FB10" s="625" t="s">
        <v>18</v>
      </c>
      <c r="FC10" s="606" t="s">
        <v>19</v>
      </c>
    </row>
    <row r="11" spans="1:159" s="488" customFormat="1" ht="21" thickBot="1" x14ac:dyDescent="0.25">
      <c r="A11" s="609" t="s">
        <v>397</v>
      </c>
      <c r="B11" s="610"/>
      <c r="C11" s="610"/>
      <c r="D11" s="610"/>
      <c r="E11" s="610"/>
      <c r="F11" s="610"/>
      <c r="G11" s="610"/>
      <c r="H11" s="610"/>
      <c r="I11" s="611"/>
      <c r="J11" s="601" t="s">
        <v>268</v>
      </c>
      <c r="K11" s="600"/>
      <c r="L11" s="600"/>
      <c r="M11" s="600"/>
      <c r="N11" s="600"/>
      <c r="O11" s="600"/>
      <c r="P11" s="600"/>
      <c r="Q11" s="600"/>
      <c r="R11" s="600"/>
      <c r="S11" s="600"/>
      <c r="T11" s="600"/>
      <c r="U11" s="600"/>
      <c r="V11" s="600"/>
      <c r="W11" s="600"/>
      <c r="X11" s="600"/>
      <c r="Y11" s="600"/>
      <c r="Z11" s="600"/>
      <c r="AA11" s="600"/>
      <c r="AB11" s="600"/>
      <c r="AC11" s="621"/>
      <c r="AD11" s="601" t="s">
        <v>284</v>
      </c>
      <c r="AE11" s="600"/>
      <c r="AF11" s="600"/>
      <c r="AG11" s="600"/>
      <c r="AH11" s="600"/>
      <c r="AI11" s="600"/>
      <c r="AJ11" s="600"/>
      <c r="AK11" s="600"/>
      <c r="AL11" s="600"/>
      <c r="AM11" s="600"/>
      <c r="AN11" s="600"/>
      <c r="AO11" s="600"/>
      <c r="AP11" s="600"/>
      <c r="AQ11" s="600"/>
      <c r="AR11" s="600"/>
      <c r="AS11" s="600"/>
      <c r="AT11" s="600"/>
      <c r="AU11" s="600"/>
      <c r="AV11" s="600"/>
      <c r="AW11" s="600"/>
      <c r="AX11" s="600"/>
      <c r="AY11" s="600"/>
      <c r="AZ11" s="600"/>
      <c r="BA11" s="600"/>
      <c r="BB11" s="600"/>
      <c r="BC11" s="600"/>
      <c r="BD11" s="600"/>
      <c r="BE11" s="600"/>
      <c r="BF11" s="600"/>
      <c r="BG11" s="621"/>
      <c r="BH11" s="601" t="s">
        <v>22</v>
      </c>
      <c r="BI11" s="600"/>
      <c r="BJ11" s="600"/>
      <c r="BK11" s="600"/>
      <c r="BL11" s="600"/>
      <c r="BM11" s="600"/>
      <c r="BN11" s="600"/>
      <c r="BO11" s="600"/>
      <c r="BP11" s="600"/>
      <c r="BQ11" s="600"/>
      <c r="BR11" s="600"/>
      <c r="BS11" s="600"/>
      <c r="BT11" s="600"/>
      <c r="BU11" s="600"/>
      <c r="BV11" s="600"/>
      <c r="BW11" s="600"/>
      <c r="BX11" s="600"/>
      <c r="BY11" s="600"/>
      <c r="BZ11" s="600"/>
      <c r="CA11" s="600"/>
      <c r="CB11" s="600"/>
      <c r="CC11" s="600"/>
      <c r="CD11" s="600"/>
      <c r="CE11" s="600"/>
      <c r="CF11" s="600"/>
      <c r="CG11" s="600"/>
      <c r="CH11" s="600"/>
      <c r="CI11" s="600"/>
      <c r="CJ11" s="600"/>
      <c r="CK11" s="621"/>
      <c r="CL11" s="600" t="s">
        <v>23</v>
      </c>
      <c r="CM11" s="600"/>
      <c r="CN11" s="600"/>
      <c r="CO11" s="600"/>
      <c r="CP11" s="600"/>
      <c r="CQ11" s="600"/>
      <c r="CR11" s="600"/>
      <c r="CS11" s="600"/>
      <c r="CT11" s="600"/>
      <c r="CU11" s="600"/>
      <c r="CV11" s="600"/>
      <c r="CW11" s="600"/>
      <c r="CX11" s="600"/>
      <c r="CY11" s="600"/>
      <c r="CZ11" s="600"/>
      <c r="DA11" s="600"/>
      <c r="DB11" s="600"/>
      <c r="DC11" s="600"/>
      <c r="DD11" s="600"/>
      <c r="DE11" s="600"/>
      <c r="DF11" s="600"/>
      <c r="DG11" s="600"/>
      <c r="DH11" s="600"/>
      <c r="DI11" s="600"/>
      <c r="DJ11" s="600"/>
      <c r="DK11" s="600"/>
      <c r="DL11" s="600"/>
      <c r="DM11" s="600"/>
      <c r="DN11" s="600"/>
      <c r="DO11" s="600"/>
      <c r="DP11" s="601" t="s">
        <v>24</v>
      </c>
      <c r="DQ11" s="600"/>
      <c r="DR11" s="600"/>
      <c r="DS11" s="600"/>
      <c r="DT11" s="600"/>
      <c r="DU11" s="600"/>
      <c r="DV11" s="600"/>
      <c r="DW11" s="600"/>
      <c r="DX11" s="600"/>
      <c r="DY11" s="600"/>
      <c r="DZ11" s="600"/>
      <c r="EA11" s="600"/>
      <c r="EB11" s="600"/>
      <c r="EC11" s="600"/>
      <c r="ED11" s="600"/>
      <c r="EE11" s="600"/>
      <c r="EF11" s="600"/>
      <c r="EG11" s="600"/>
      <c r="EH11" s="600"/>
      <c r="EI11" s="600"/>
      <c r="EJ11" s="600"/>
      <c r="EK11" s="600"/>
      <c r="EL11" s="600"/>
      <c r="EM11" s="600"/>
      <c r="EN11" s="600"/>
      <c r="EO11" s="600"/>
      <c r="EP11" s="600"/>
      <c r="EQ11" s="600"/>
      <c r="ER11" s="600"/>
      <c r="ES11" s="600"/>
      <c r="ET11" s="613"/>
      <c r="EU11" s="613"/>
      <c r="EV11" s="616"/>
      <c r="EW11" s="619"/>
      <c r="EX11" s="616"/>
      <c r="EY11" s="623"/>
      <c r="EZ11" s="626"/>
      <c r="FA11" s="626"/>
      <c r="FB11" s="626"/>
      <c r="FC11" s="607"/>
    </row>
    <row r="12" spans="1:159" s="488" customFormat="1" ht="95.25" thickBot="1" x14ac:dyDescent="0.25">
      <c r="A12" s="489" t="s">
        <v>398</v>
      </c>
      <c r="B12" s="489" t="s">
        <v>399</v>
      </c>
      <c r="C12" s="490" t="s">
        <v>400</v>
      </c>
      <c r="D12" s="490" t="s">
        <v>401</v>
      </c>
      <c r="E12" s="490" t="s">
        <v>402</v>
      </c>
      <c r="F12" s="490" t="s">
        <v>403</v>
      </c>
      <c r="G12" s="490" t="s">
        <v>404</v>
      </c>
      <c r="H12" s="490" t="s">
        <v>405</v>
      </c>
      <c r="I12" s="491" t="s">
        <v>406</v>
      </c>
      <c r="J12" s="492" t="s">
        <v>32</v>
      </c>
      <c r="K12" s="493" t="s">
        <v>33</v>
      </c>
      <c r="L12" s="494" t="s">
        <v>34</v>
      </c>
      <c r="M12" s="493" t="s">
        <v>35</v>
      </c>
      <c r="N12" s="494" t="s">
        <v>36</v>
      </c>
      <c r="O12" s="493" t="s">
        <v>37</v>
      </c>
      <c r="P12" s="494" t="s">
        <v>38</v>
      </c>
      <c r="Q12" s="493" t="s">
        <v>39</v>
      </c>
      <c r="R12" s="494" t="s">
        <v>40</v>
      </c>
      <c r="S12" s="493" t="s">
        <v>41</v>
      </c>
      <c r="T12" s="494" t="s">
        <v>42</v>
      </c>
      <c r="U12" s="493" t="s">
        <v>43</v>
      </c>
      <c r="V12" s="494" t="s">
        <v>44</v>
      </c>
      <c r="W12" s="493" t="s">
        <v>45</v>
      </c>
      <c r="X12" s="495" t="s">
        <v>46</v>
      </c>
      <c r="Y12" s="496" t="s">
        <v>47</v>
      </c>
      <c r="Z12" s="497" t="s">
        <v>48</v>
      </c>
      <c r="AA12" s="498" t="s">
        <v>407</v>
      </c>
      <c r="AB12" s="499" t="s">
        <v>50</v>
      </c>
      <c r="AC12" s="498" t="s">
        <v>408</v>
      </c>
      <c r="AD12" s="492" t="s">
        <v>32</v>
      </c>
      <c r="AE12" s="493" t="s">
        <v>52</v>
      </c>
      <c r="AF12" s="494" t="s">
        <v>53</v>
      </c>
      <c r="AG12" s="493" t="s">
        <v>54</v>
      </c>
      <c r="AH12" s="494" t="s">
        <v>55</v>
      </c>
      <c r="AI12" s="493" t="s">
        <v>56</v>
      </c>
      <c r="AJ12" s="494" t="s">
        <v>57</v>
      </c>
      <c r="AK12" s="493" t="s">
        <v>58</v>
      </c>
      <c r="AL12" s="494" t="s">
        <v>59</v>
      </c>
      <c r="AM12" s="493" t="s">
        <v>60</v>
      </c>
      <c r="AN12" s="494" t="s">
        <v>61</v>
      </c>
      <c r="AO12" s="493" t="s">
        <v>33</v>
      </c>
      <c r="AP12" s="494" t="s">
        <v>34</v>
      </c>
      <c r="AQ12" s="493" t="s">
        <v>35</v>
      </c>
      <c r="AR12" s="494" t="s">
        <v>36</v>
      </c>
      <c r="AS12" s="493" t="s">
        <v>37</v>
      </c>
      <c r="AT12" s="494" t="s">
        <v>38</v>
      </c>
      <c r="AU12" s="493" t="s">
        <v>39</v>
      </c>
      <c r="AV12" s="494" t="s">
        <v>40</v>
      </c>
      <c r="AW12" s="493" t="s">
        <v>41</v>
      </c>
      <c r="AX12" s="494" t="s">
        <v>42</v>
      </c>
      <c r="AY12" s="493" t="s">
        <v>43</v>
      </c>
      <c r="AZ12" s="494" t="s">
        <v>44</v>
      </c>
      <c r="BA12" s="493" t="s">
        <v>45</v>
      </c>
      <c r="BB12" s="495" t="s">
        <v>46</v>
      </c>
      <c r="BC12" s="496" t="s">
        <v>47</v>
      </c>
      <c r="BD12" s="500" t="s">
        <v>62</v>
      </c>
      <c r="BE12" s="498" t="s">
        <v>409</v>
      </c>
      <c r="BF12" s="499" t="s">
        <v>64</v>
      </c>
      <c r="BG12" s="498" t="s">
        <v>410</v>
      </c>
      <c r="BH12" s="492" t="s">
        <v>32</v>
      </c>
      <c r="BI12" s="493" t="s">
        <v>52</v>
      </c>
      <c r="BJ12" s="494" t="s">
        <v>53</v>
      </c>
      <c r="BK12" s="493" t="s">
        <v>54</v>
      </c>
      <c r="BL12" s="494" t="s">
        <v>55</v>
      </c>
      <c r="BM12" s="493" t="s">
        <v>56</v>
      </c>
      <c r="BN12" s="494" t="s">
        <v>57</v>
      </c>
      <c r="BO12" s="501" t="s">
        <v>58</v>
      </c>
      <c r="BP12" s="501" t="s">
        <v>59</v>
      </c>
      <c r="BQ12" s="493" t="s">
        <v>60</v>
      </c>
      <c r="BR12" s="494" t="s">
        <v>61</v>
      </c>
      <c r="BS12" s="493" t="s">
        <v>33</v>
      </c>
      <c r="BT12" s="494" t="s">
        <v>34</v>
      </c>
      <c r="BU12" s="493" t="s">
        <v>35</v>
      </c>
      <c r="BV12" s="494" t="s">
        <v>36</v>
      </c>
      <c r="BW12" s="493" t="s">
        <v>37</v>
      </c>
      <c r="BX12" s="494" t="s">
        <v>38</v>
      </c>
      <c r="BY12" s="493" t="s">
        <v>39</v>
      </c>
      <c r="BZ12" s="494" t="s">
        <v>40</v>
      </c>
      <c r="CA12" s="493" t="s">
        <v>41</v>
      </c>
      <c r="CB12" s="494" t="s">
        <v>42</v>
      </c>
      <c r="CC12" s="493" t="s">
        <v>43</v>
      </c>
      <c r="CD12" s="494" t="s">
        <v>44</v>
      </c>
      <c r="CE12" s="493" t="s">
        <v>45</v>
      </c>
      <c r="CF12" s="495" t="s">
        <v>46</v>
      </c>
      <c r="CG12" s="496" t="s">
        <v>47</v>
      </c>
      <c r="CH12" s="500" t="s">
        <v>90</v>
      </c>
      <c r="CI12" s="498" t="s">
        <v>411</v>
      </c>
      <c r="CJ12" s="499" t="s">
        <v>92</v>
      </c>
      <c r="CK12" s="498" t="s">
        <v>412</v>
      </c>
      <c r="CL12" s="492" t="s">
        <v>32</v>
      </c>
      <c r="CM12" s="493" t="s">
        <v>52</v>
      </c>
      <c r="CN12" s="494" t="s">
        <v>53</v>
      </c>
      <c r="CO12" s="493" t="s">
        <v>54</v>
      </c>
      <c r="CP12" s="494" t="s">
        <v>55</v>
      </c>
      <c r="CQ12" s="493" t="s">
        <v>56</v>
      </c>
      <c r="CR12" s="494" t="s">
        <v>57</v>
      </c>
      <c r="CS12" s="493" t="s">
        <v>58</v>
      </c>
      <c r="CT12" s="494" t="s">
        <v>59</v>
      </c>
      <c r="CU12" s="493" t="s">
        <v>60</v>
      </c>
      <c r="CV12" s="494" t="s">
        <v>61</v>
      </c>
      <c r="CW12" s="493" t="s">
        <v>33</v>
      </c>
      <c r="CX12" s="494" t="s">
        <v>34</v>
      </c>
      <c r="CY12" s="493" t="s">
        <v>35</v>
      </c>
      <c r="CZ12" s="494" t="s">
        <v>36</v>
      </c>
      <c r="DA12" s="493" t="s">
        <v>37</v>
      </c>
      <c r="DB12" s="494" t="s">
        <v>38</v>
      </c>
      <c r="DC12" s="493" t="s">
        <v>39</v>
      </c>
      <c r="DD12" s="494" t="s">
        <v>40</v>
      </c>
      <c r="DE12" s="493" t="s">
        <v>41</v>
      </c>
      <c r="DF12" s="494" t="s">
        <v>42</v>
      </c>
      <c r="DG12" s="493" t="s">
        <v>43</v>
      </c>
      <c r="DH12" s="494" t="s">
        <v>44</v>
      </c>
      <c r="DI12" s="493" t="s">
        <v>45</v>
      </c>
      <c r="DJ12" s="495" t="s">
        <v>46</v>
      </c>
      <c r="DK12" s="502" t="s">
        <v>47</v>
      </c>
      <c r="DL12" s="500" t="s">
        <v>95</v>
      </c>
      <c r="DM12" s="498" t="s">
        <v>413</v>
      </c>
      <c r="DN12" s="499" t="s">
        <v>97</v>
      </c>
      <c r="DO12" s="498" t="s">
        <v>414</v>
      </c>
      <c r="DP12" s="492" t="s">
        <v>32</v>
      </c>
      <c r="DQ12" s="493" t="s">
        <v>52</v>
      </c>
      <c r="DR12" s="494" t="s">
        <v>53</v>
      </c>
      <c r="DS12" s="493" t="s">
        <v>54</v>
      </c>
      <c r="DT12" s="494" t="s">
        <v>55</v>
      </c>
      <c r="DU12" s="493" t="s">
        <v>56</v>
      </c>
      <c r="DV12" s="494" t="s">
        <v>57</v>
      </c>
      <c r="DW12" s="493" t="s">
        <v>58</v>
      </c>
      <c r="DX12" s="494" t="s">
        <v>59</v>
      </c>
      <c r="DY12" s="493" t="s">
        <v>60</v>
      </c>
      <c r="DZ12" s="494" t="s">
        <v>61</v>
      </c>
      <c r="EA12" s="493" t="s">
        <v>33</v>
      </c>
      <c r="EB12" s="494" t="s">
        <v>34</v>
      </c>
      <c r="EC12" s="493" t="s">
        <v>35</v>
      </c>
      <c r="ED12" s="494" t="s">
        <v>36</v>
      </c>
      <c r="EE12" s="493" t="s">
        <v>37</v>
      </c>
      <c r="EF12" s="494" t="s">
        <v>38</v>
      </c>
      <c r="EG12" s="493" t="s">
        <v>39</v>
      </c>
      <c r="EH12" s="494" t="s">
        <v>40</v>
      </c>
      <c r="EI12" s="493" t="s">
        <v>41</v>
      </c>
      <c r="EJ12" s="494" t="s">
        <v>42</v>
      </c>
      <c r="EK12" s="493" t="s">
        <v>43</v>
      </c>
      <c r="EL12" s="494" t="s">
        <v>44</v>
      </c>
      <c r="EM12" s="493" t="s">
        <v>45</v>
      </c>
      <c r="EN12" s="495" t="s">
        <v>46</v>
      </c>
      <c r="EO12" s="496" t="s">
        <v>47</v>
      </c>
      <c r="EP12" s="500" t="s">
        <v>99</v>
      </c>
      <c r="EQ12" s="498" t="s">
        <v>415</v>
      </c>
      <c r="ER12" s="499" t="s">
        <v>101</v>
      </c>
      <c r="ES12" s="498" t="s">
        <v>416</v>
      </c>
      <c r="ET12" s="614"/>
      <c r="EU12" s="614"/>
      <c r="EV12" s="617"/>
      <c r="EW12" s="620"/>
      <c r="EX12" s="617"/>
      <c r="EY12" s="624"/>
      <c r="EZ12" s="627"/>
      <c r="FA12" s="627"/>
      <c r="FB12" s="628"/>
      <c r="FC12" s="608"/>
    </row>
    <row r="13" spans="1:159" s="511" customFormat="1" ht="162.75" customHeight="1" thickBot="1" x14ac:dyDescent="0.3">
      <c r="A13" s="585">
        <v>5</v>
      </c>
      <c r="B13" s="586">
        <v>56</v>
      </c>
      <c r="C13" s="586">
        <v>538</v>
      </c>
      <c r="D13" s="586" t="s">
        <v>417</v>
      </c>
      <c r="E13" s="587">
        <v>587</v>
      </c>
      <c r="F13" s="586" t="s">
        <v>418</v>
      </c>
      <c r="G13" s="587" t="s">
        <v>419</v>
      </c>
      <c r="H13" s="587" t="s">
        <v>105</v>
      </c>
      <c r="I13" s="588">
        <v>1</v>
      </c>
      <c r="J13" s="503">
        <v>0.4</v>
      </c>
      <c r="K13" s="503"/>
      <c r="L13" s="504"/>
      <c r="M13" s="503">
        <v>0.4</v>
      </c>
      <c r="N13" s="504">
        <v>0</v>
      </c>
      <c r="O13" s="503">
        <v>0.4</v>
      </c>
      <c r="P13" s="505">
        <v>0.03</v>
      </c>
      <c r="Q13" s="503">
        <v>0.4</v>
      </c>
      <c r="R13" s="505">
        <v>0.09</v>
      </c>
      <c r="S13" s="503">
        <v>0.4</v>
      </c>
      <c r="T13" s="505">
        <v>0.13</v>
      </c>
      <c r="U13" s="503">
        <v>0.4</v>
      </c>
      <c r="V13" s="505">
        <v>0.14000000000000001</v>
      </c>
      <c r="W13" s="503">
        <v>0.4</v>
      </c>
      <c r="X13" s="506">
        <v>0.35579768924075689</v>
      </c>
      <c r="Y13" s="507">
        <f>+W13</f>
        <v>0.4</v>
      </c>
      <c r="Z13" s="507">
        <f>+Y13</f>
        <v>0.4</v>
      </c>
      <c r="AA13" s="507">
        <f>+X13</f>
        <v>0.35579768924075689</v>
      </c>
      <c r="AB13" s="507">
        <f>+Z13</f>
        <v>0.4</v>
      </c>
      <c r="AC13" s="506">
        <f>+AA13</f>
        <v>0.35579768924075689</v>
      </c>
      <c r="AD13" s="507">
        <f>39%+4.42%</f>
        <v>0.43420000000000003</v>
      </c>
      <c r="AE13" s="507">
        <v>0</v>
      </c>
      <c r="AF13" s="507">
        <v>0</v>
      </c>
      <c r="AG13" s="507">
        <v>4.0000000000000002E-4</v>
      </c>
      <c r="AH13" s="507">
        <v>4.0000000000000002E-4</v>
      </c>
      <c r="AI13" s="507">
        <v>1.0500000000000001E-2</v>
      </c>
      <c r="AJ13" s="507">
        <v>1.0500000000000001E-2</v>
      </c>
      <c r="AK13" s="507">
        <v>4.7000000000000002E-3</v>
      </c>
      <c r="AL13" s="507">
        <v>4.7000000000000002E-3</v>
      </c>
      <c r="AM13" s="507">
        <v>1.49E-2</v>
      </c>
      <c r="AN13" s="507">
        <v>1.11E-2</v>
      </c>
      <c r="AO13" s="507">
        <v>1.61E-2</v>
      </c>
      <c r="AP13" s="507">
        <v>1.0200000000000001E-2</v>
      </c>
      <c r="AQ13" s="507">
        <v>1.7323379999999999E-2</v>
      </c>
      <c r="AR13" s="507">
        <v>1.0800000000000001E-2</v>
      </c>
      <c r="AS13" s="507">
        <v>3.09E-2</v>
      </c>
      <c r="AT13" s="507">
        <v>2.2700000000000001E-2</v>
      </c>
      <c r="AU13" s="507">
        <v>4.2599999999999999E-2</v>
      </c>
      <c r="AV13" s="507">
        <v>1.4999999999999999E-2</v>
      </c>
      <c r="AW13" s="507">
        <f>11.61%+7.98%</f>
        <v>0.19590000000000002</v>
      </c>
      <c r="AX13" s="507">
        <v>0.1188</v>
      </c>
      <c r="AY13" s="507">
        <v>5.5300000000000002E-2</v>
      </c>
      <c r="AZ13" s="507">
        <v>1.2200000000000001E-2</v>
      </c>
      <c r="BA13" s="507">
        <v>4.5600000000000002E-2</v>
      </c>
      <c r="BB13" s="507">
        <v>3.1699999999999999E-2</v>
      </c>
      <c r="BC13" s="506">
        <f>+AE13+AG13+AI13+AK13+AM13+AO13+AQ13+AS13+AU13+AW13+AY13+BA13</f>
        <v>0.43422338000000005</v>
      </c>
      <c r="BD13" s="507">
        <f>+AE13+AG13+AI13+AK13+AM13+AO13+AQ13+AS13+AU13+AW13+AY13+BA13</f>
        <v>0.43422338000000005</v>
      </c>
      <c r="BE13" s="507">
        <f>+AF13+AH13+AJ13+AL13+AN13+AP13+AR13+AT13+AV13+AX13+AZ13+BB13</f>
        <v>0.24809999999999999</v>
      </c>
      <c r="BF13" s="507">
        <f>BC13</f>
        <v>0.43422338000000005</v>
      </c>
      <c r="BG13" s="506">
        <f>AF13+AH13+AJ13+AL13+AN13+AP13+AR13+AT13+AV13+AX13+AZ13+BB13</f>
        <v>0.24809999999999999</v>
      </c>
      <c r="BH13" s="507">
        <v>0.30609999999999998</v>
      </c>
      <c r="BI13" s="507">
        <v>0</v>
      </c>
      <c r="BJ13" s="507">
        <v>0</v>
      </c>
      <c r="BK13" s="507">
        <v>1.54E-2</v>
      </c>
      <c r="BL13" s="507">
        <v>5.7999999999999996E-3</v>
      </c>
      <c r="BM13" s="507">
        <v>1.7299999999999999E-2</v>
      </c>
      <c r="BN13" s="507">
        <v>1.0800000000000001E-2</v>
      </c>
      <c r="BO13" s="507">
        <v>1.95E-2</v>
      </c>
      <c r="BP13" s="507">
        <v>4.4000000000000003E-3</v>
      </c>
      <c r="BQ13" s="507">
        <v>2.52E-2</v>
      </c>
      <c r="BR13" s="507">
        <v>3.8999999999999998E-3</v>
      </c>
      <c r="BS13" s="507">
        <v>2.52E-2</v>
      </c>
      <c r="BT13" s="507">
        <v>9.7000000000000003E-3</v>
      </c>
      <c r="BU13" s="507">
        <v>3.4000000000000002E-2</v>
      </c>
      <c r="BV13" s="507">
        <v>1.0699999999999999E-2</v>
      </c>
      <c r="BW13" s="507">
        <v>3.4000000000000002E-2</v>
      </c>
      <c r="BX13" s="507">
        <v>2.06E-2</v>
      </c>
      <c r="BY13" s="507">
        <v>3.4000000000000002E-2</v>
      </c>
      <c r="BZ13" s="507">
        <v>1.5E-3</v>
      </c>
      <c r="CA13" s="507">
        <v>3.1600000000000003E-2</v>
      </c>
      <c r="CB13" s="507">
        <v>1.5E-3</v>
      </c>
      <c r="CC13" s="507">
        <v>3.6200000000000003E-2</v>
      </c>
      <c r="CD13" s="507">
        <v>7.7000000000000002E-3</v>
      </c>
      <c r="CE13" s="507">
        <v>3.3700000000000001E-2</v>
      </c>
      <c r="CF13" s="507">
        <v>4.7000000000000002E-3</v>
      </c>
      <c r="CG13" s="506">
        <f>+BI13+BK13+BM13+BO13+BQ13+BS13+BU13+BW13+BY13+CA13+CC13+CE13</f>
        <v>0.30610000000000004</v>
      </c>
      <c r="CH13" s="507">
        <f>BI13+BK13+BM13+BO13+BQ13+BS13+BU13+BW13+BY13+CA13+CC13+CE13</f>
        <v>0.30610000000000004</v>
      </c>
      <c r="CI13" s="507">
        <f>BJ13+BL13+BN13+BP13+BR13+BT13+BV13+BX13+BZ13+CB13+CD13+CF13</f>
        <v>8.1300000000000011E-2</v>
      </c>
      <c r="CJ13" s="507">
        <f>BI13+BK13+BM13+BO13+BQ13+BS13+BU13+BW13+BY13+CA13+CC13+CE13</f>
        <v>0.30610000000000004</v>
      </c>
      <c r="CK13" s="508">
        <f>BJ13+BL13+BN13+BP13+BR13+BT13+BV13+BX13+BZ13+CB13+CD13+CF13</f>
        <v>8.1300000000000011E-2</v>
      </c>
      <c r="CL13" s="507">
        <v>0.30480000000000007</v>
      </c>
      <c r="CM13" s="507">
        <v>0</v>
      </c>
      <c r="CN13" s="507">
        <v>0</v>
      </c>
      <c r="CO13" s="507">
        <v>1E-4</v>
      </c>
      <c r="CP13" s="507">
        <v>1E-4</v>
      </c>
      <c r="CQ13" s="507">
        <v>1E-4</v>
      </c>
      <c r="CR13" s="507">
        <v>1E-4</v>
      </c>
      <c r="CS13" s="507">
        <v>7.6E-3</v>
      </c>
      <c r="CT13" s="507">
        <v>5.0000000000000001E-4</v>
      </c>
      <c r="CU13" s="507">
        <v>7.6E-3</v>
      </c>
      <c r="CV13" s="509">
        <v>5.0000000000000001E-4</v>
      </c>
      <c r="CW13" s="507">
        <v>1.9599999999999999E-2</v>
      </c>
      <c r="CX13" s="510">
        <v>1.9400000000000001E-2</v>
      </c>
      <c r="CY13" s="509">
        <v>4.19E-2</v>
      </c>
      <c r="CZ13" s="510">
        <f>2.47%-2.06%</f>
        <v>4.1000000000000029E-3</v>
      </c>
      <c r="DA13" s="507">
        <v>4.19E-2</v>
      </c>
      <c r="DB13" s="510">
        <v>1.8E-3</v>
      </c>
      <c r="DC13" s="507">
        <v>4.65E-2</v>
      </c>
      <c r="DD13" s="510">
        <v>2.3999999999999998E-3</v>
      </c>
      <c r="DE13" s="507">
        <v>4.65E-2</v>
      </c>
      <c r="DF13" s="507"/>
      <c r="DG13" s="507">
        <v>4.65E-2</v>
      </c>
      <c r="DH13" s="507"/>
      <c r="DI13" s="507">
        <v>4.1700000000000001E-2</v>
      </c>
      <c r="DJ13" s="507"/>
      <c r="DK13" s="506">
        <f>+CM13+CO13+CQ13+CS13+CU13+CW13+CY13+DA13+DC13+DE13+DG13+DI13</f>
        <v>0.3</v>
      </c>
      <c r="DL13" s="507">
        <f>CM13+CO13+CQ13+CS13+CU13+CW13+CY13+DA13</f>
        <v>0.11879999999999999</v>
      </c>
      <c r="DM13" s="507">
        <f>CN13+CP13+CR13+CT13+CV13+CX13+CZ13+DB13+DD13+DF13+DH13</f>
        <v>2.8900000000000002E-2</v>
      </c>
      <c r="DN13" s="507">
        <f>CM13+CO13+CQ13+CS13+CU13+CW13+CY13+DA13+DC13+DE13+DG13+DI13</f>
        <v>0.3</v>
      </c>
      <c r="DO13" s="506">
        <f>CN13+CP13+CR13+CT13+CV13+CX13+CZ13+DB13+DD13+DF13+DH13+DJ13</f>
        <v>2.8900000000000002E-2</v>
      </c>
      <c r="DP13" s="507">
        <v>1.4800000000000001E-2</v>
      </c>
      <c r="DQ13" s="507"/>
      <c r="DR13" s="507"/>
      <c r="DS13" s="507"/>
      <c r="DT13" s="507"/>
      <c r="DU13" s="507"/>
      <c r="DV13" s="507"/>
      <c r="DW13" s="507"/>
      <c r="DX13" s="507"/>
      <c r="DY13" s="507"/>
      <c r="DZ13" s="507"/>
      <c r="EA13" s="507"/>
      <c r="EB13" s="507"/>
      <c r="EC13" s="507"/>
      <c r="ED13" s="507"/>
      <c r="EE13" s="507"/>
      <c r="EF13" s="507"/>
      <c r="EG13" s="507"/>
      <c r="EH13" s="507"/>
      <c r="EI13" s="507"/>
      <c r="EJ13" s="507"/>
      <c r="EK13" s="507"/>
      <c r="EL13" s="507"/>
      <c r="EM13" s="507"/>
      <c r="EN13" s="507"/>
      <c r="EO13" s="506"/>
      <c r="EP13" s="507"/>
      <c r="EQ13" s="507"/>
      <c r="ER13" s="507"/>
      <c r="ES13" s="506"/>
      <c r="ET13" s="506">
        <f>DD13/DC13</f>
        <v>5.1612903225806445E-2</v>
      </c>
      <c r="EU13" s="506">
        <f>DM13/DL13</f>
        <v>0.2432659932659933</v>
      </c>
      <c r="EV13" s="506">
        <f>DO13/DN13</f>
        <v>9.633333333333334E-2</v>
      </c>
      <c r="EW13" s="506">
        <f>(AC13+BG13+CK13+DM13)/(AB13+BF13+CJ13+DL13)</f>
        <v>0.56713877335893548</v>
      </c>
      <c r="EX13" s="506">
        <f>(AC13+BG13+CK13+DO13)/I13</f>
        <v>0.71409768924075689</v>
      </c>
      <c r="EY13" s="589" t="s">
        <v>420</v>
      </c>
      <c r="EZ13" s="589" t="s">
        <v>421</v>
      </c>
      <c r="FA13" s="589" t="s">
        <v>422</v>
      </c>
      <c r="FB13" s="590" t="s">
        <v>423</v>
      </c>
      <c r="FC13" s="591" t="s">
        <v>424</v>
      </c>
    </row>
    <row r="14" spans="1:159" s="511" customFormat="1" ht="180.75" customHeight="1" thickBot="1" x14ac:dyDescent="0.3">
      <c r="A14" s="585">
        <v>5</v>
      </c>
      <c r="B14" s="586">
        <v>56</v>
      </c>
      <c r="C14" s="586">
        <v>538</v>
      </c>
      <c r="D14" s="586" t="s">
        <v>417</v>
      </c>
      <c r="E14" s="587">
        <v>703</v>
      </c>
      <c r="F14" s="592" t="s">
        <v>425</v>
      </c>
      <c r="G14" s="587" t="s">
        <v>419</v>
      </c>
      <c r="H14" s="587" t="s">
        <v>105</v>
      </c>
      <c r="I14" s="593">
        <v>0.16800000000000001</v>
      </c>
      <c r="J14" s="588"/>
      <c r="K14" s="503"/>
      <c r="L14" s="504"/>
      <c r="M14" s="503"/>
      <c r="N14" s="504"/>
      <c r="O14" s="503"/>
      <c r="P14" s="505"/>
      <c r="Q14" s="503"/>
      <c r="R14" s="505"/>
      <c r="S14" s="503"/>
      <c r="T14" s="505"/>
      <c r="U14" s="503"/>
      <c r="V14" s="505"/>
      <c r="W14" s="503"/>
      <c r="X14" s="506"/>
      <c r="Y14" s="507">
        <f>+W14</f>
        <v>0</v>
      </c>
      <c r="Z14" s="507">
        <f>+Y14</f>
        <v>0</v>
      </c>
      <c r="AA14" s="507">
        <f>+X14</f>
        <v>0</v>
      </c>
      <c r="AB14" s="507">
        <f>+Z14</f>
        <v>0</v>
      </c>
      <c r="AC14" s="506">
        <f>+AA14</f>
        <v>0</v>
      </c>
      <c r="AD14" s="507">
        <v>0.16800000000000001</v>
      </c>
      <c r="AE14" s="507">
        <v>0</v>
      </c>
      <c r="AF14" s="507">
        <v>0</v>
      </c>
      <c r="AG14" s="507">
        <v>0</v>
      </c>
      <c r="AH14" s="507">
        <v>0</v>
      </c>
      <c r="AI14" s="507">
        <v>0</v>
      </c>
      <c r="AJ14" s="507">
        <v>0</v>
      </c>
      <c r="AK14" s="507">
        <v>0</v>
      </c>
      <c r="AL14" s="507">
        <v>0</v>
      </c>
      <c r="AM14" s="507">
        <v>0</v>
      </c>
      <c r="AN14" s="507">
        <v>0</v>
      </c>
      <c r="AO14" s="507">
        <v>0</v>
      </c>
      <c r="AP14" s="507">
        <v>0</v>
      </c>
      <c r="AQ14" s="507">
        <v>0</v>
      </c>
      <c r="AR14" s="507">
        <v>0</v>
      </c>
      <c r="AS14" s="507">
        <v>0</v>
      </c>
      <c r="AT14" s="507">
        <v>0</v>
      </c>
      <c r="AU14" s="507">
        <v>0</v>
      </c>
      <c r="AV14" s="507">
        <v>0</v>
      </c>
      <c r="AW14" s="507">
        <v>0</v>
      </c>
      <c r="AX14" s="507">
        <v>0</v>
      </c>
      <c r="AY14" s="507">
        <v>0</v>
      </c>
      <c r="AZ14" s="507">
        <v>0</v>
      </c>
      <c r="BA14" s="507">
        <v>0.16800000000000001</v>
      </c>
      <c r="BB14" s="507">
        <v>0.1512</v>
      </c>
      <c r="BC14" s="506">
        <f>+AE14+AG14+AI14+AK14+AM14+AO14+AQ14+AS14+AU14+AW14+AY14+BA14</f>
        <v>0.16800000000000001</v>
      </c>
      <c r="BD14" s="507">
        <f>+AE14+AG14+AI14+AK14+AM14+AO14+AQ14+AS14+AU14+AW14+AY14+BA14</f>
        <v>0.16800000000000001</v>
      </c>
      <c r="BE14" s="507">
        <f>+AF14+AH14+AJ14+AL14+AN14+AP14+AR14+AT14+AV14+AX14+AZ14+BB14</f>
        <v>0.1512</v>
      </c>
      <c r="BF14" s="507">
        <f>BC14</f>
        <v>0.16800000000000001</v>
      </c>
      <c r="BG14" s="506">
        <f>AF14+AH14+AJ14+AL14+AN14+AP14+AR14+AT14+AV14+AX14+AZ14+BB14</f>
        <v>0.1512</v>
      </c>
      <c r="BH14" s="507">
        <f>+BD14-BE14</f>
        <v>1.6800000000000009E-2</v>
      </c>
      <c r="BI14" s="507">
        <v>0</v>
      </c>
      <c r="BJ14" s="507">
        <v>0</v>
      </c>
      <c r="BK14" s="507">
        <v>8.0000000000000002E-3</v>
      </c>
      <c r="BL14" s="507">
        <v>8.0000000000000002E-3</v>
      </c>
      <c r="BM14" s="507">
        <v>8.8000000000000005E-3</v>
      </c>
      <c r="BN14" s="507">
        <v>4.4000000000000003E-3</v>
      </c>
      <c r="BO14" s="507">
        <v>0</v>
      </c>
      <c r="BP14" s="507">
        <v>4.0000000000000001E-3</v>
      </c>
      <c r="BQ14" s="507">
        <v>0</v>
      </c>
      <c r="BR14" s="507">
        <v>4.0000000000000002E-4</v>
      </c>
      <c r="BS14" s="507">
        <v>0</v>
      </c>
      <c r="BT14" s="507">
        <v>0</v>
      </c>
      <c r="BU14" s="507">
        <v>0</v>
      </c>
      <c r="BV14" s="507">
        <v>0</v>
      </c>
      <c r="BW14" s="507">
        <v>0</v>
      </c>
      <c r="BX14" s="507">
        <v>0</v>
      </c>
      <c r="BY14" s="507">
        <v>0</v>
      </c>
      <c r="BZ14" s="507">
        <v>0</v>
      </c>
      <c r="CA14" s="507">
        <v>0</v>
      </c>
      <c r="CB14" s="507"/>
      <c r="CC14" s="507">
        <v>0</v>
      </c>
      <c r="CD14" s="507">
        <v>0</v>
      </c>
      <c r="CE14" s="507">
        <v>0</v>
      </c>
      <c r="CF14" s="507">
        <v>0</v>
      </c>
      <c r="CG14" s="506">
        <f>+BI14+BK14+BM14+BO14+BQ14+BS14+BU14+BW14+BY14+CA14+CC14+CE14</f>
        <v>1.6800000000000002E-2</v>
      </c>
      <c r="CH14" s="507">
        <f>BI14+BK14+BM14+BO14+BQ14+BS14+BU14+BW14+BY14+CA14+CC14</f>
        <v>1.6800000000000002E-2</v>
      </c>
      <c r="CI14" s="507">
        <f>BJ14+BL14+BN14+BP14+BR14+BT14+BV14+BX14+BZ14+CB14+CD14</f>
        <v>1.6800000000000002E-2</v>
      </c>
      <c r="CJ14" s="507">
        <f>BI14+BK14+BM14+BO14+BQ14+BS14+BU14+BW14+BY14+CA14+CC14+CE14</f>
        <v>1.6800000000000002E-2</v>
      </c>
      <c r="CK14" s="506">
        <f>BJ14+BL14+BN14+BP14+BR14+BT14+BV14+BX14+BZ14+CB14+CD14+CF14</f>
        <v>1.6800000000000002E-2</v>
      </c>
      <c r="CL14" s="503">
        <v>0</v>
      </c>
      <c r="CM14" s="507">
        <v>0</v>
      </c>
      <c r="CN14" s="507">
        <v>0</v>
      </c>
      <c r="CO14" s="507">
        <v>0</v>
      </c>
      <c r="CP14" s="507">
        <v>0</v>
      </c>
      <c r="CQ14" s="507">
        <v>0</v>
      </c>
      <c r="CR14" s="507">
        <v>0</v>
      </c>
      <c r="CS14" s="507">
        <v>0</v>
      </c>
      <c r="CT14" s="507">
        <v>0</v>
      </c>
      <c r="CU14" s="507">
        <v>0</v>
      </c>
      <c r="CV14" s="507">
        <v>0</v>
      </c>
      <c r="CW14" s="507">
        <v>0</v>
      </c>
      <c r="CX14" s="507">
        <v>0</v>
      </c>
      <c r="CY14" s="509">
        <v>0</v>
      </c>
      <c r="CZ14" s="510">
        <v>0</v>
      </c>
      <c r="DA14" s="507">
        <v>0</v>
      </c>
      <c r="DB14" s="507">
        <v>0</v>
      </c>
      <c r="DC14" s="507">
        <v>0</v>
      </c>
      <c r="DD14" s="507">
        <v>0</v>
      </c>
      <c r="DE14" s="507">
        <v>0</v>
      </c>
      <c r="DF14" s="507">
        <v>0</v>
      </c>
      <c r="DG14" s="507">
        <v>0</v>
      </c>
      <c r="DH14" s="507">
        <v>0</v>
      </c>
      <c r="DI14" s="507">
        <v>0</v>
      </c>
      <c r="DJ14" s="507">
        <v>0</v>
      </c>
      <c r="DK14" s="506">
        <f>+CM14+CO14+CQ14+CS14+CU14+CW14+CY14+DA14+DC14+DE14+DG14+DI14</f>
        <v>0</v>
      </c>
      <c r="DL14" s="507">
        <f>CM14+CO14+CQ14+CS14+CU14+CW14+CY14+DA14+DC14+DE14+DG14</f>
        <v>0</v>
      </c>
      <c r="DM14" s="507">
        <f>CN14+CP14+CR14+CT14+CV14+CX14+CZ14+DB14+DD14+DF14+DH14</f>
        <v>0</v>
      </c>
      <c r="DN14" s="507">
        <f>CM14+CO14+CQ14+CS14+CU14+CW14+CY14+DA14+DC14+DE14+DG14+DI14</f>
        <v>0</v>
      </c>
      <c r="DO14" s="506">
        <f>CN14+CP14+CR14+CT14+CV14+CX14+CZ14+DD14+DF14+DH14+DJ14</f>
        <v>0</v>
      </c>
      <c r="DP14" s="503">
        <v>0</v>
      </c>
      <c r="DQ14" s="507"/>
      <c r="DR14" s="507"/>
      <c r="DS14" s="507"/>
      <c r="DT14" s="507"/>
      <c r="DU14" s="507"/>
      <c r="DV14" s="507"/>
      <c r="DW14" s="507"/>
      <c r="DX14" s="507"/>
      <c r="DY14" s="507"/>
      <c r="DZ14" s="507"/>
      <c r="EA14" s="507"/>
      <c r="EB14" s="507"/>
      <c r="EC14" s="507"/>
      <c r="ED14" s="507"/>
      <c r="EE14" s="507"/>
      <c r="EF14" s="507"/>
      <c r="EG14" s="507"/>
      <c r="EH14" s="507"/>
      <c r="EI14" s="507"/>
      <c r="EJ14" s="507"/>
      <c r="EK14" s="507"/>
      <c r="EL14" s="507"/>
      <c r="EM14" s="507"/>
      <c r="EN14" s="507"/>
      <c r="EO14" s="506"/>
      <c r="EP14" s="507"/>
      <c r="EQ14" s="507"/>
      <c r="ER14" s="507"/>
      <c r="ES14" s="506"/>
      <c r="ET14" s="506">
        <f>IFERROR(DD14/DC14,0)</f>
        <v>0</v>
      </c>
      <c r="EU14" s="506">
        <f>IFERROR(DM14/DL14,0)</f>
        <v>0</v>
      </c>
      <c r="EV14" s="506">
        <f>IFERROR(DO14/DN14,0)</f>
        <v>0</v>
      </c>
      <c r="EW14" s="506">
        <f>(BG14+CK14)/I14</f>
        <v>1</v>
      </c>
      <c r="EX14" s="506">
        <f>(AC14+BG14+CK14+DO14)/I14</f>
        <v>1</v>
      </c>
      <c r="EY14" s="594" t="s">
        <v>426</v>
      </c>
      <c r="EZ14" s="595" t="s">
        <v>122</v>
      </c>
      <c r="FA14" s="595" t="s">
        <v>122</v>
      </c>
      <c r="FB14" s="596" t="s">
        <v>427</v>
      </c>
      <c r="FC14" s="597" t="s">
        <v>428</v>
      </c>
    </row>
    <row r="15" spans="1:159" s="511" customFormat="1" ht="23.25" x14ac:dyDescent="0.25">
      <c r="A15" s="512"/>
      <c r="B15" s="512"/>
      <c r="C15" s="513"/>
      <c r="D15" s="514"/>
      <c r="F15" s="515"/>
      <c r="G15" s="516"/>
      <c r="H15" s="517"/>
      <c r="I15" s="513"/>
      <c r="J15" s="513"/>
      <c r="K15" s="513"/>
      <c r="L15" s="513"/>
      <c r="M15" s="513"/>
      <c r="N15" s="513"/>
      <c r="O15" s="513"/>
      <c r="P15" s="513"/>
      <c r="Q15" s="513"/>
      <c r="R15" s="513"/>
      <c r="S15" s="513"/>
      <c r="T15" s="513"/>
      <c r="U15" s="513"/>
      <c r="V15" s="518"/>
      <c r="W15" s="513"/>
      <c r="X15" s="518"/>
      <c r="Y15" s="513"/>
      <c r="Z15" s="513"/>
      <c r="AA15" s="513"/>
      <c r="AB15" s="513"/>
      <c r="AC15" s="518"/>
      <c r="AD15" s="513"/>
      <c r="AE15" s="513"/>
      <c r="AF15" s="513"/>
      <c r="AG15" s="513"/>
      <c r="AH15" s="513"/>
      <c r="AI15" s="513"/>
      <c r="AJ15" s="513"/>
      <c r="AK15" s="513"/>
      <c r="AL15" s="513"/>
      <c r="AM15" s="513"/>
      <c r="AN15" s="513"/>
      <c r="AO15" s="513"/>
      <c r="AP15" s="513"/>
      <c r="AQ15" s="513"/>
      <c r="AR15" s="513"/>
      <c r="AS15" s="513"/>
      <c r="AT15" s="513"/>
      <c r="AU15" s="513"/>
      <c r="AV15" s="513"/>
      <c r="AW15" s="513"/>
      <c r="AX15" s="513"/>
      <c r="AY15" s="513"/>
      <c r="AZ15" s="513"/>
      <c r="BA15" s="519"/>
      <c r="BB15" s="519"/>
      <c r="BC15" s="520"/>
      <c r="BD15" s="520"/>
      <c r="BE15" s="520"/>
      <c r="BF15" s="520"/>
      <c r="BG15" s="518"/>
      <c r="BH15" s="521"/>
      <c r="BI15" s="518"/>
      <c r="BJ15" s="518"/>
      <c r="BK15" s="518"/>
      <c r="BL15" s="518"/>
      <c r="BM15" s="518"/>
      <c r="BN15" s="518"/>
      <c r="BO15" s="518"/>
      <c r="BP15" s="522"/>
      <c r="BQ15" s="518"/>
      <c r="BR15" s="518"/>
      <c r="BS15" s="518"/>
      <c r="BT15" s="518"/>
      <c r="BU15" s="518"/>
      <c r="BV15" s="518"/>
      <c r="BW15" s="518"/>
      <c r="BX15" s="518"/>
      <c r="BY15" s="518"/>
      <c r="BZ15" s="518"/>
      <c r="CA15" s="518"/>
      <c r="CB15" s="518"/>
      <c r="CC15" s="518"/>
      <c r="CD15" s="518"/>
      <c r="CE15" s="518"/>
      <c r="CF15" s="518"/>
      <c r="CG15" s="518"/>
      <c r="CH15" s="518"/>
      <c r="CI15" s="522"/>
      <c r="CJ15" s="518"/>
      <c r="CK15" s="518"/>
      <c r="CL15" s="523"/>
      <c r="CM15" s="513"/>
      <c r="CN15" s="513"/>
      <c r="CO15" s="513"/>
      <c r="CP15" s="513"/>
      <c r="CQ15" s="513"/>
      <c r="CR15" s="513"/>
      <c r="CS15" s="513"/>
      <c r="CT15" s="513"/>
      <c r="CU15" s="513"/>
      <c r="CV15" s="513"/>
      <c r="CW15" s="513"/>
      <c r="CX15" s="513"/>
      <c r="CY15" s="513"/>
      <c r="CZ15" s="513"/>
      <c r="DA15" s="513"/>
      <c r="DB15" s="513"/>
      <c r="DC15" s="513"/>
      <c r="DD15" s="513"/>
      <c r="DE15" s="513"/>
      <c r="DF15" s="513"/>
      <c r="DG15" s="513"/>
      <c r="DH15" s="513"/>
      <c r="DI15" s="513"/>
      <c r="DJ15" s="513"/>
      <c r="DK15" s="513"/>
      <c r="DL15" s="513"/>
      <c r="DM15" s="513"/>
      <c r="DN15" s="513"/>
      <c r="DO15" s="513"/>
      <c r="DP15" s="523"/>
      <c r="DQ15" s="513"/>
      <c r="DR15" s="513"/>
      <c r="DS15" s="513"/>
      <c r="DT15" s="513"/>
      <c r="DU15" s="513"/>
      <c r="DV15" s="513"/>
      <c r="DW15" s="513"/>
      <c r="DX15" s="513"/>
      <c r="DY15" s="513"/>
      <c r="DZ15" s="513"/>
      <c r="EA15" s="513"/>
      <c r="EB15" s="513"/>
      <c r="EC15" s="513"/>
      <c r="ED15" s="513"/>
      <c r="EE15" s="513"/>
      <c r="EF15" s="513"/>
      <c r="EG15" s="513"/>
      <c r="EH15" s="513"/>
      <c r="EI15" s="513"/>
      <c r="EJ15" s="513"/>
      <c r="EK15" s="513"/>
      <c r="EL15" s="513"/>
      <c r="EM15" s="513"/>
      <c r="EN15" s="513"/>
      <c r="EO15" s="513"/>
      <c r="EP15" s="513"/>
      <c r="EQ15" s="513"/>
      <c r="ER15" s="513"/>
      <c r="ES15" s="513"/>
      <c r="ET15" s="524"/>
      <c r="EU15" s="524"/>
      <c r="EV15" s="525"/>
      <c r="EW15" s="526"/>
      <c r="EX15" s="526"/>
      <c r="EY15"/>
      <c r="EZ15"/>
      <c r="FA15"/>
      <c r="FB15" s="527"/>
      <c r="FC15" s="528"/>
    </row>
    <row r="16" spans="1:159" ht="26.25" x14ac:dyDescent="0.4">
      <c r="D16" s="529" t="s">
        <v>145</v>
      </c>
      <c r="Y16" s="530"/>
      <c r="Z16" s="531"/>
      <c r="AA16" s="532"/>
      <c r="AC16" s="533"/>
      <c r="AJ16" s="534"/>
      <c r="AV16" s="535"/>
      <c r="AW16" s="535"/>
      <c r="AX16" s="535"/>
      <c r="AY16" s="535"/>
      <c r="AZ16" s="535"/>
      <c r="BA16" s="535"/>
      <c r="BB16" s="536"/>
      <c r="BC16" s="536"/>
      <c r="BD16" s="536"/>
      <c r="BE16" s="536"/>
      <c r="BF16" s="536"/>
      <c r="BG16" s="533"/>
      <c r="BH16" s="534"/>
      <c r="CG16" s="537"/>
      <c r="CK16" s="533"/>
      <c r="DK16" s="538"/>
      <c r="DL16" s="534"/>
      <c r="DN16" s="533"/>
      <c r="DP16" s="533"/>
      <c r="ET16" s="533"/>
      <c r="EW16" s="340"/>
    </row>
    <row r="17" spans="4:158" ht="44.25" customHeight="1" x14ac:dyDescent="0.25">
      <c r="D17" s="138" t="s">
        <v>146</v>
      </c>
      <c r="E17" s="602" t="s">
        <v>147</v>
      </c>
      <c r="F17" s="602"/>
      <c r="G17" s="602"/>
      <c r="H17" s="602"/>
      <c r="I17" s="602"/>
      <c r="J17" s="602"/>
      <c r="K17" s="603" t="s">
        <v>148</v>
      </c>
      <c r="L17" s="603"/>
      <c r="M17" s="603"/>
      <c r="N17" s="603"/>
      <c r="O17" s="603"/>
      <c r="P17" s="603"/>
      <c r="Q17" s="603"/>
      <c r="R17" s="603"/>
      <c r="S17" s="603"/>
      <c r="Z17" s="531"/>
      <c r="BB17" s="539"/>
      <c r="BC17" s="540"/>
      <c r="BF17" s="534"/>
      <c r="BH17" s="534"/>
      <c r="FB17" s="541"/>
    </row>
    <row r="18" spans="4:158" ht="22.5" customHeight="1" x14ac:dyDescent="0.25">
      <c r="D18" s="143">
        <v>13</v>
      </c>
      <c r="E18" s="598" t="s">
        <v>429</v>
      </c>
      <c r="F18" s="598"/>
      <c r="G18" s="598"/>
      <c r="H18" s="598"/>
      <c r="I18" s="598"/>
      <c r="J18" s="598"/>
      <c r="K18" s="599" t="s">
        <v>150</v>
      </c>
      <c r="L18" s="599"/>
      <c r="M18" s="599"/>
      <c r="N18" s="599"/>
      <c r="O18" s="599"/>
      <c r="P18" s="599"/>
      <c r="Q18" s="599"/>
      <c r="R18" s="599"/>
      <c r="S18" s="599"/>
      <c r="Y18" s="604"/>
      <c r="Z18" s="605"/>
      <c r="AA18" s="605"/>
      <c r="AB18" s="605"/>
      <c r="AC18" s="605"/>
      <c r="AD18" s="605"/>
      <c r="AE18" s="605"/>
      <c r="AF18" s="605"/>
      <c r="AG18" s="605"/>
      <c r="AH18" s="605"/>
      <c r="AI18" s="605"/>
      <c r="AJ18" s="605"/>
      <c r="AK18" s="605"/>
      <c r="AL18" s="605"/>
      <c r="AM18" s="605"/>
      <c r="AN18" s="605"/>
      <c r="AO18" s="605"/>
      <c r="AP18" s="605"/>
      <c r="AQ18" s="605"/>
      <c r="AR18" s="605"/>
      <c r="AS18" s="605"/>
      <c r="AT18" s="605"/>
      <c r="AU18" s="605"/>
      <c r="AV18" s="605"/>
      <c r="AW18" s="605"/>
      <c r="AX18" s="605"/>
      <c r="AY18" s="605"/>
      <c r="AZ18" s="605"/>
      <c r="BA18" s="605"/>
      <c r="BB18" s="605"/>
      <c r="BC18" s="605"/>
      <c r="BD18" s="605"/>
      <c r="BE18" s="605"/>
      <c r="BF18" s="605"/>
      <c r="BG18" s="605"/>
    </row>
    <row r="19" spans="4:158" ht="26.25" customHeight="1" x14ac:dyDescent="0.25">
      <c r="D19" s="143">
        <v>14</v>
      </c>
      <c r="E19" s="598" t="s">
        <v>151</v>
      </c>
      <c r="F19" s="598"/>
      <c r="G19" s="598"/>
      <c r="H19" s="598"/>
      <c r="I19" s="598"/>
      <c r="J19" s="598"/>
      <c r="K19" s="599"/>
      <c r="L19" s="599"/>
      <c r="M19" s="599"/>
      <c r="N19" s="599"/>
      <c r="O19" s="599"/>
      <c r="P19" s="599"/>
      <c r="Q19" s="599"/>
      <c r="R19" s="599"/>
      <c r="S19" s="599"/>
    </row>
    <row r="21" spans="4:158" x14ac:dyDescent="0.25">
      <c r="AV21" s="531"/>
      <c r="AW21" s="531"/>
      <c r="AX21" s="531"/>
      <c r="AY21" s="531"/>
      <c r="AZ21" s="531"/>
      <c r="BA21" s="531"/>
      <c r="BB21" s="531"/>
      <c r="BC21" s="531"/>
      <c r="BD21" s="531"/>
      <c r="BE21" s="531"/>
      <c r="BF21" s="531"/>
      <c r="BG21" s="531"/>
    </row>
    <row r="25" spans="4:158" x14ac:dyDescent="0.25">
      <c r="AC25" s="535"/>
    </row>
  </sheetData>
  <mergeCells count="38">
    <mergeCell ref="A5:F5"/>
    <mergeCell ref="G5:FC5"/>
    <mergeCell ref="A2:F4"/>
    <mergeCell ref="G2:FC2"/>
    <mergeCell ref="G3:FC3"/>
    <mergeCell ref="G4:ES4"/>
    <mergeCell ref="ET4:FC4"/>
    <mergeCell ref="A6:F6"/>
    <mergeCell ref="G6:FC6"/>
    <mergeCell ref="A7:F7"/>
    <mergeCell ref="G7:FC7"/>
    <mergeCell ref="A8:F8"/>
    <mergeCell ref="G8:FC8"/>
    <mergeCell ref="FC10:FC12"/>
    <mergeCell ref="A10:I10"/>
    <mergeCell ref="J10:ES10"/>
    <mergeCell ref="ET10:ET12"/>
    <mergeCell ref="EU10:EU12"/>
    <mergeCell ref="EV10:EV12"/>
    <mergeCell ref="EW10:EW12"/>
    <mergeCell ref="A11:I11"/>
    <mergeCell ref="J11:AC11"/>
    <mergeCell ref="AD11:BG11"/>
    <mergeCell ref="BH11:CK11"/>
    <mergeCell ref="EX10:EX12"/>
    <mergeCell ref="EY10:EY12"/>
    <mergeCell ref="EZ10:EZ12"/>
    <mergeCell ref="FA10:FA12"/>
    <mergeCell ref="FB10:FB12"/>
    <mergeCell ref="E19:J19"/>
    <mergeCell ref="K19:S19"/>
    <mergeCell ref="CL11:DO11"/>
    <mergeCell ref="DP11:ES11"/>
    <mergeCell ref="E17:J17"/>
    <mergeCell ref="K17:S17"/>
    <mergeCell ref="E18:J18"/>
    <mergeCell ref="K18:S18"/>
    <mergeCell ref="Y18:BG18"/>
  </mergeCells>
  <dataValidations count="3">
    <dataValidation type="textLength" operator="lessThanOrEqual" showInputMessage="1" showErrorMessage="1" sqref="EZ13:FA13" xr:uid="{00000000-0002-0000-0000-000000000000}">
      <formula1>500</formula1>
    </dataValidation>
    <dataValidation type="textLength" operator="lessThanOrEqual" showInputMessage="1" showErrorMessage="1" sqref="EY13" xr:uid="{00000000-0002-0000-0000-000001000000}">
      <formula1>3000</formula1>
    </dataValidation>
    <dataValidation type="list" allowBlank="1" showInputMessage="1" showErrorMessage="1" sqref="H13:H14" xr:uid="{00000000-0002-0000-0000-000002000000}">
      <formula1>"suma, personas"</formula1>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A60"/>
  <sheetViews>
    <sheetView tabSelected="1" zoomScale="60" zoomScaleNormal="60" workbookViewId="0">
      <selection activeCell="DA54" sqref="DA54"/>
    </sheetView>
  </sheetViews>
  <sheetFormatPr baseColWidth="10" defaultColWidth="17.28515625" defaultRowHeight="18.75" customHeight="1" x14ac:dyDescent="0.25"/>
  <cols>
    <col min="1" max="1" width="9.7109375" customWidth="1"/>
    <col min="2" max="2" width="12" customWidth="1"/>
    <col min="3" max="3" width="29" customWidth="1"/>
    <col min="4" max="4" width="12.7109375" style="124" customWidth="1"/>
    <col min="5" max="5" width="11.28515625" style="124" customWidth="1"/>
    <col min="6" max="6" width="12" style="125" customWidth="1"/>
    <col min="7" max="7" width="22.85546875" style="126" customWidth="1"/>
    <col min="8" max="25" width="0" style="126" hidden="1" customWidth="1"/>
    <col min="26" max="26" width="22.140625" style="126" customWidth="1"/>
    <col min="27" max="27" width="20" style="126" customWidth="1"/>
    <col min="28" max="44" width="0" style="126" hidden="1" customWidth="1"/>
    <col min="45" max="46" width="0" style="147" hidden="1" customWidth="1"/>
    <col min="47" max="55" width="0" style="126" hidden="1" customWidth="1"/>
    <col min="56" max="57" width="25.28515625" style="126" customWidth="1"/>
    <col min="58" max="85" width="0" style="126" hidden="1" customWidth="1"/>
    <col min="86" max="88" width="22.7109375" style="126" customWidth="1"/>
    <col min="89" max="89" width="20" style="126" customWidth="1"/>
    <col min="90" max="90" width="21.28515625" style="126" customWidth="1"/>
    <col min="91" max="91" width="18.42578125" style="126" customWidth="1"/>
    <col min="92" max="94" width="19.42578125" style="126" customWidth="1"/>
    <col min="95" max="100" width="17.28515625" style="126"/>
    <col min="101" max="101" width="20.7109375" style="126" customWidth="1"/>
    <col min="102" max="102" width="16.7109375" style="126" customWidth="1"/>
    <col min="103" max="103" width="22.7109375" style="126" customWidth="1"/>
    <col min="104" max="104" width="23.42578125" style="126" customWidth="1"/>
    <col min="105" max="106" width="17.28515625" style="126"/>
    <col min="107" max="112" width="0" style="126" hidden="1" customWidth="1"/>
    <col min="113" max="114" width="22.42578125" style="126" customWidth="1"/>
    <col min="115" max="115" width="20.28515625" style="126" customWidth="1"/>
    <col min="116" max="116" width="21.85546875" style="126" customWidth="1"/>
    <col min="117" max="117" width="20.28515625" style="126" customWidth="1"/>
    <col min="118" max="118" width="23.42578125" style="126" customWidth="1"/>
    <col min="119" max="147" width="17.28515625" style="126" hidden="1" customWidth="1"/>
    <col min="148" max="149" width="19.42578125" style="131" customWidth="1"/>
    <col min="150" max="150" width="19.42578125" customWidth="1"/>
    <col min="151" max="151" width="22.28515625" customWidth="1"/>
    <col min="152" max="152" width="19.42578125" customWidth="1"/>
    <col min="153" max="153" width="59.5703125" customWidth="1"/>
    <col min="154" max="155" width="28.140625" customWidth="1"/>
    <col min="156" max="156" width="48.28515625" customWidth="1"/>
    <col min="157" max="157" width="42.42578125" customWidth="1"/>
  </cols>
  <sheetData>
    <row r="1" spans="1:157" s="1" customFormat="1" ht="31.5" x14ac:dyDescent="0.5">
      <c r="A1" s="716"/>
      <c r="B1" s="717"/>
      <c r="C1" s="717"/>
      <c r="D1" s="717"/>
      <c r="E1" s="718"/>
      <c r="F1" s="724" t="s">
        <v>0</v>
      </c>
      <c r="G1" s="724"/>
      <c r="H1" s="724"/>
      <c r="I1" s="724"/>
      <c r="J1" s="724"/>
      <c r="K1" s="724"/>
      <c r="L1" s="724"/>
      <c r="M1" s="724"/>
      <c r="N1" s="724"/>
      <c r="O1" s="724"/>
      <c r="P1" s="724"/>
      <c r="Q1" s="724"/>
      <c r="R1" s="724"/>
      <c r="S1" s="724"/>
      <c r="T1" s="724"/>
      <c r="U1" s="724"/>
      <c r="V1" s="724"/>
      <c r="W1" s="724"/>
      <c r="X1" s="724"/>
      <c r="Y1" s="724"/>
      <c r="Z1" s="724"/>
      <c r="AA1" s="724"/>
      <c r="AB1" s="724"/>
      <c r="AC1" s="724"/>
      <c r="AD1" s="724"/>
      <c r="AE1" s="724"/>
      <c r="AF1" s="724"/>
      <c r="AG1" s="724"/>
      <c r="AH1" s="724"/>
      <c r="AI1" s="724"/>
      <c r="AJ1" s="724"/>
      <c r="AK1" s="724"/>
      <c r="AL1" s="724"/>
      <c r="AM1" s="724"/>
      <c r="AN1" s="724"/>
      <c r="AO1" s="724"/>
      <c r="AP1" s="724"/>
      <c r="AQ1" s="724"/>
      <c r="AR1" s="724"/>
      <c r="AS1" s="724"/>
      <c r="AT1" s="724"/>
      <c r="AU1" s="724"/>
      <c r="AV1" s="724"/>
      <c r="AW1" s="724"/>
      <c r="AX1" s="724"/>
      <c r="AY1" s="724"/>
      <c r="AZ1" s="724"/>
      <c r="BA1" s="724"/>
      <c r="BB1" s="724"/>
      <c r="BC1" s="724"/>
      <c r="BD1" s="724"/>
      <c r="BE1" s="724"/>
      <c r="BF1" s="724"/>
      <c r="BG1" s="724"/>
      <c r="BH1" s="724"/>
      <c r="BI1" s="724"/>
      <c r="BJ1" s="724"/>
      <c r="BK1" s="724"/>
      <c r="BL1" s="724"/>
      <c r="BM1" s="724"/>
      <c r="BN1" s="724"/>
      <c r="BO1" s="724"/>
      <c r="BP1" s="724"/>
      <c r="BQ1" s="724"/>
      <c r="BR1" s="724"/>
      <c r="BS1" s="724"/>
      <c r="BT1" s="724"/>
      <c r="BU1" s="724"/>
      <c r="BV1" s="724"/>
      <c r="BW1" s="724"/>
      <c r="BX1" s="724"/>
      <c r="BY1" s="724"/>
      <c r="BZ1" s="724"/>
      <c r="CA1" s="724"/>
      <c r="CB1" s="724"/>
      <c r="CC1" s="724"/>
      <c r="CD1" s="724"/>
      <c r="CE1" s="724"/>
      <c r="CF1" s="724"/>
      <c r="CG1" s="724"/>
      <c r="CH1" s="724"/>
      <c r="CI1" s="724"/>
      <c r="CJ1" s="724"/>
      <c r="CK1" s="724"/>
      <c r="CL1" s="724"/>
      <c r="CM1" s="724"/>
      <c r="CN1" s="724"/>
      <c r="CO1" s="724"/>
      <c r="CP1" s="724"/>
      <c r="CQ1" s="724"/>
      <c r="CR1" s="724"/>
      <c r="CS1" s="724"/>
      <c r="CT1" s="724"/>
      <c r="CU1" s="724"/>
      <c r="CV1" s="724"/>
      <c r="CW1" s="724"/>
      <c r="CX1" s="724"/>
      <c r="CY1" s="724"/>
      <c r="CZ1" s="724"/>
      <c r="DA1" s="724"/>
      <c r="DB1" s="724"/>
      <c r="DC1" s="724"/>
      <c r="DD1" s="724"/>
      <c r="DE1" s="724"/>
      <c r="DF1" s="724"/>
      <c r="DG1" s="724"/>
      <c r="DH1" s="724"/>
      <c r="DI1" s="724"/>
      <c r="DJ1" s="724"/>
      <c r="DK1" s="724"/>
      <c r="DL1" s="724"/>
      <c r="DM1" s="724"/>
      <c r="DN1" s="724"/>
      <c r="DO1" s="724"/>
      <c r="DP1" s="724"/>
      <c r="DQ1" s="724"/>
      <c r="DR1" s="724"/>
      <c r="DS1" s="724"/>
      <c r="DT1" s="724"/>
      <c r="DU1" s="724"/>
      <c r="DV1" s="724"/>
      <c r="DW1" s="724"/>
      <c r="DX1" s="724"/>
      <c r="DY1" s="724"/>
      <c r="DZ1" s="724"/>
      <c r="EA1" s="724"/>
      <c r="EB1" s="724"/>
      <c r="EC1" s="724"/>
      <c r="ED1" s="724"/>
      <c r="EE1" s="724"/>
      <c r="EF1" s="724"/>
      <c r="EG1" s="724"/>
      <c r="EH1" s="724"/>
      <c r="EI1" s="724"/>
      <c r="EJ1" s="724"/>
      <c r="EK1" s="724"/>
      <c r="EL1" s="724"/>
      <c r="EM1" s="724"/>
      <c r="EN1" s="724"/>
      <c r="EO1" s="724"/>
      <c r="EP1" s="724"/>
      <c r="EQ1" s="724"/>
      <c r="ER1" s="724"/>
      <c r="ES1" s="724"/>
      <c r="ET1" s="724"/>
      <c r="EU1" s="724"/>
      <c r="EV1" s="724"/>
      <c r="EW1" s="724"/>
      <c r="EX1" s="724"/>
      <c r="EY1" s="724"/>
      <c r="EZ1" s="724"/>
      <c r="FA1" s="725"/>
    </row>
    <row r="2" spans="1:157" s="1" customFormat="1" ht="36" customHeight="1" thickBot="1" x14ac:dyDescent="0.55000000000000004">
      <c r="A2" s="719"/>
      <c r="B2" s="605"/>
      <c r="C2" s="605"/>
      <c r="D2" s="605"/>
      <c r="E2" s="720"/>
      <c r="F2" s="726" t="s">
        <v>1</v>
      </c>
      <c r="G2" s="726"/>
      <c r="H2" s="726"/>
      <c r="I2" s="726"/>
      <c r="J2" s="726"/>
      <c r="K2" s="726"/>
      <c r="L2" s="726"/>
      <c r="M2" s="726"/>
      <c r="N2" s="726"/>
      <c r="O2" s="726"/>
      <c r="P2" s="726"/>
      <c r="Q2" s="726"/>
      <c r="R2" s="726"/>
      <c r="S2" s="726"/>
      <c r="T2" s="726"/>
      <c r="U2" s="726"/>
      <c r="V2" s="726"/>
      <c r="W2" s="726"/>
      <c r="X2" s="726"/>
      <c r="Y2" s="726"/>
      <c r="Z2" s="726"/>
      <c r="AA2" s="726"/>
      <c r="AB2" s="726"/>
      <c r="AC2" s="726"/>
      <c r="AD2" s="726"/>
      <c r="AE2" s="726"/>
      <c r="AF2" s="726"/>
      <c r="AG2" s="726"/>
      <c r="AH2" s="726"/>
      <c r="AI2" s="726"/>
      <c r="AJ2" s="726"/>
      <c r="AK2" s="726"/>
      <c r="AL2" s="726"/>
      <c r="AM2" s="726"/>
      <c r="AN2" s="726"/>
      <c r="AO2" s="726"/>
      <c r="AP2" s="726"/>
      <c r="AQ2" s="726"/>
      <c r="AR2" s="726"/>
      <c r="AS2" s="726"/>
      <c r="AT2" s="726"/>
      <c r="AU2" s="726"/>
      <c r="AV2" s="726"/>
      <c r="AW2" s="726"/>
      <c r="AX2" s="726"/>
      <c r="AY2" s="726"/>
      <c r="AZ2" s="726"/>
      <c r="BA2" s="726"/>
      <c r="BB2" s="726"/>
      <c r="BC2" s="726"/>
      <c r="BD2" s="726"/>
      <c r="BE2" s="726"/>
      <c r="BF2" s="726"/>
      <c r="BG2" s="726"/>
      <c r="BH2" s="726"/>
      <c r="BI2" s="726"/>
      <c r="BJ2" s="726"/>
      <c r="BK2" s="726"/>
      <c r="BL2" s="726"/>
      <c r="BM2" s="726"/>
      <c r="BN2" s="726"/>
      <c r="BO2" s="726"/>
      <c r="BP2" s="726"/>
      <c r="BQ2" s="726"/>
      <c r="BR2" s="726"/>
      <c r="BS2" s="726"/>
      <c r="BT2" s="726"/>
      <c r="BU2" s="726"/>
      <c r="BV2" s="726"/>
      <c r="BW2" s="726"/>
      <c r="BX2" s="726"/>
      <c r="BY2" s="726"/>
      <c r="BZ2" s="726"/>
      <c r="CA2" s="726"/>
      <c r="CB2" s="726"/>
      <c r="CC2" s="726"/>
      <c r="CD2" s="726"/>
      <c r="CE2" s="726"/>
      <c r="CF2" s="726"/>
      <c r="CG2" s="726"/>
      <c r="CH2" s="726"/>
      <c r="CI2" s="726"/>
      <c r="CJ2" s="726"/>
      <c r="CK2" s="726"/>
      <c r="CL2" s="726"/>
      <c r="CM2" s="726"/>
      <c r="CN2" s="726"/>
      <c r="CO2" s="726"/>
      <c r="CP2" s="726"/>
      <c r="CQ2" s="726"/>
      <c r="CR2" s="726"/>
      <c r="CS2" s="726"/>
      <c r="CT2" s="726"/>
      <c r="CU2" s="726"/>
      <c r="CV2" s="726"/>
      <c r="CW2" s="726"/>
      <c r="CX2" s="726"/>
      <c r="CY2" s="726"/>
      <c r="CZ2" s="726"/>
      <c r="DA2" s="726"/>
      <c r="DB2" s="726"/>
      <c r="DC2" s="726"/>
      <c r="DD2" s="726"/>
      <c r="DE2" s="726"/>
      <c r="DF2" s="726"/>
      <c r="DG2" s="726"/>
      <c r="DH2" s="726"/>
      <c r="DI2" s="726"/>
      <c r="DJ2" s="726"/>
      <c r="DK2" s="726"/>
      <c r="DL2" s="726"/>
      <c r="DM2" s="726"/>
      <c r="DN2" s="726"/>
      <c r="DO2" s="726"/>
      <c r="DP2" s="726"/>
      <c r="DQ2" s="726"/>
      <c r="DR2" s="726"/>
      <c r="DS2" s="726"/>
      <c r="DT2" s="726"/>
      <c r="DU2" s="726"/>
      <c r="DV2" s="726"/>
      <c r="DW2" s="726"/>
      <c r="DX2" s="726"/>
      <c r="DY2" s="726"/>
      <c r="DZ2" s="726"/>
      <c r="EA2" s="726"/>
      <c r="EB2" s="726"/>
      <c r="EC2" s="726"/>
      <c r="ED2" s="726"/>
      <c r="EE2" s="726"/>
      <c r="EF2" s="726"/>
      <c r="EG2" s="726"/>
      <c r="EH2" s="726"/>
      <c r="EI2" s="726"/>
      <c r="EJ2" s="726"/>
      <c r="EK2" s="726"/>
      <c r="EL2" s="726"/>
      <c r="EM2" s="726"/>
      <c r="EN2" s="726"/>
      <c r="EO2" s="726"/>
      <c r="EP2" s="726"/>
      <c r="EQ2" s="726"/>
      <c r="ER2" s="727"/>
      <c r="ES2" s="727"/>
      <c r="ET2" s="727"/>
      <c r="EU2" s="727"/>
      <c r="EV2" s="727"/>
      <c r="EW2" s="727"/>
      <c r="EX2" s="727"/>
      <c r="EY2" s="727"/>
      <c r="EZ2" s="727"/>
      <c r="FA2" s="728"/>
    </row>
    <row r="3" spans="1:157" s="2" customFormat="1" ht="21.75" customHeight="1" thickBot="1" x14ac:dyDescent="0.45">
      <c r="A3" s="721"/>
      <c r="B3" s="722"/>
      <c r="C3" s="722"/>
      <c r="D3" s="722"/>
      <c r="E3" s="723"/>
      <c r="F3" s="729" t="s">
        <v>2</v>
      </c>
      <c r="G3" s="730"/>
      <c r="H3" s="730"/>
      <c r="I3" s="730"/>
      <c r="J3" s="730"/>
      <c r="K3" s="730"/>
      <c r="L3" s="730"/>
      <c r="M3" s="730"/>
      <c r="N3" s="730"/>
      <c r="O3" s="730"/>
      <c r="P3" s="730"/>
      <c r="Q3" s="730"/>
      <c r="R3" s="730"/>
      <c r="S3" s="730"/>
      <c r="T3" s="730"/>
      <c r="U3" s="730"/>
      <c r="V3" s="730"/>
      <c r="W3" s="730"/>
      <c r="X3" s="730"/>
      <c r="Y3" s="730"/>
      <c r="Z3" s="730"/>
      <c r="AA3" s="730"/>
      <c r="AB3" s="730"/>
      <c r="AC3" s="730"/>
      <c r="AD3" s="730"/>
      <c r="AE3" s="730"/>
      <c r="AF3" s="730"/>
      <c r="AG3" s="730"/>
      <c r="AH3" s="730"/>
      <c r="AI3" s="730"/>
      <c r="AJ3" s="730"/>
      <c r="AK3" s="730"/>
      <c r="AL3" s="730"/>
      <c r="AM3" s="730"/>
      <c r="AN3" s="730"/>
      <c r="AO3" s="730"/>
      <c r="AP3" s="730"/>
      <c r="AQ3" s="730"/>
      <c r="AR3" s="730"/>
      <c r="AS3" s="730"/>
      <c r="AT3" s="730"/>
      <c r="AU3" s="730"/>
      <c r="AV3" s="730"/>
      <c r="AW3" s="730"/>
      <c r="AX3" s="730"/>
      <c r="AY3" s="730"/>
      <c r="AZ3" s="730"/>
      <c r="BA3" s="730"/>
      <c r="BB3" s="730"/>
      <c r="BC3" s="730"/>
      <c r="BD3" s="730"/>
      <c r="BE3" s="730"/>
      <c r="BF3" s="730"/>
      <c r="BG3" s="730"/>
      <c r="BH3" s="730"/>
      <c r="BI3" s="730"/>
      <c r="BJ3" s="730"/>
      <c r="BK3" s="730"/>
      <c r="BL3" s="730"/>
      <c r="BM3" s="730"/>
      <c r="BN3" s="730"/>
      <c r="BO3" s="730"/>
      <c r="BP3" s="730"/>
      <c r="BQ3" s="730"/>
      <c r="BR3" s="730"/>
      <c r="BS3" s="730"/>
      <c r="BT3" s="730"/>
      <c r="BU3" s="730"/>
      <c r="BV3" s="730"/>
      <c r="BW3" s="730"/>
      <c r="BX3" s="730"/>
      <c r="BY3" s="730"/>
      <c r="BZ3" s="730"/>
      <c r="CA3" s="730"/>
      <c r="CB3" s="730"/>
      <c r="CC3" s="730"/>
      <c r="CD3" s="730"/>
      <c r="CE3" s="730"/>
      <c r="CF3" s="730"/>
      <c r="CG3" s="730"/>
      <c r="CH3" s="730"/>
      <c r="CI3" s="730"/>
      <c r="CJ3" s="730"/>
      <c r="CK3" s="730"/>
      <c r="CL3" s="730"/>
      <c r="CM3" s="730"/>
      <c r="CN3" s="730"/>
      <c r="CO3" s="730"/>
      <c r="CP3" s="730"/>
      <c r="CQ3" s="730"/>
      <c r="CR3" s="730"/>
      <c r="CS3" s="730"/>
      <c r="CT3" s="730"/>
      <c r="CU3" s="730"/>
      <c r="CV3" s="730"/>
      <c r="CW3" s="730"/>
      <c r="CX3" s="730"/>
      <c r="CY3" s="730"/>
      <c r="CZ3" s="730"/>
      <c r="DA3" s="730"/>
      <c r="DB3" s="730"/>
      <c r="DC3" s="730"/>
      <c r="DD3" s="730"/>
      <c r="DE3" s="730"/>
      <c r="DF3" s="730"/>
      <c r="DG3" s="730"/>
      <c r="DH3" s="730"/>
      <c r="DI3" s="730"/>
      <c r="DJ3" s="730"/>
      <c r="DK3" s="730"/>
      <c r="DL3" s="730"/>
      <c r="DM3" s="730"/>
      <c r="DN3" s="730"/>
      <c r="DO3" s="730"/>
      <c r="DP3" s="730"/>
      <c r="DQ3" s="730"/>
      <c r="DR3" s="730"/>
      <c r="DS3" s="730"/>
      <c r="DT3" s="730"/>
      <c r="DU3" s="730"/>
      <c r="DV3" s="730"/>
      <c r="DW3" s="730"/>
      <c r="DX3" s="730"/>
      <c r="DY3" s="730"/>
      <c r="DZ3" s="730"/>
      <c r="EA3" s="730"/>
      <c r="EB3" s="730"/>
      <c r="EC3" s="730"/>
      <c r="ED3" s="730"/>
      <c r="EE3" s="730"/>
      <c r="EF3" s="730"/>
      <c r="EG3" s="730"/>
      <c r="EH3" s="730"/>
      <c r="EI3" s="730"/>
      <c r="EJ3" s="730"/>
      <c r="EK3" s="730"/>
      <c r="EL3" s="730"/>
      <c r="EM3" s="730"/>
      <c r="EN3" s="730"/>
      <c r="EO3" s="730"/>
      <c r="EP3" s="730"/>
      <c r="EQ3" s="730"/>
      <c r="ER3" s="730" t="s">
        <v>3</v>
      </c>
      <c r="ES3" s="730"/>
      <c r="ET3" s="730"/>
      <c r="EU3" s="730"/>
      <c r="EV3" s="730"/>
      <c r="EW3" s="730"/>
      <c r="EX3" s="730"/>
      <c r="EY3" s="730"/>
      <c r="EZ3" s="730"/>
      <c r="FA3" s="731"/>
    </row>
    <row r="4" spans="1:157" ht="20.25" customHeight="1" thickBot="1" x14ac:dyDescent="0.3">
      <c r="A4" s="697" t="s">
        <v>4</v>
      </c>
      <c r="B4" s="698"/>
      <c r="C4" s="698"/>
      <c r="D4" s="698"/>
      <c r="E4" s="699"/>
      <c r="F4" s="631" t="s">
        <v>5</v>
      </c>
      <c r="G4" s="632"/>
      <c r="H4" s="632"/>
      <c r="I4" s="632"/>
      <c r="J4" s="632"/>
      <c r="K4" s="632"/>
      <c r="L4" s="632"/>
      <c r="M4" s="632"/>
      <c r="N4" s="632"/>
      <c r="O4" s="632"/>
      <c r="P4" s="632"/>
      <c r="Q4" s="632"/>
      <c r="R4" s="632"/>
      <c r="S4" s="632"/>
      <c r="T4" s="632"/>
      <c r="U4" s="632"/>
      <c r="V4" s="632"/>
      <c r="W4" s="632"/>
      <c r="X4" s="632"/>
      <c r="Y4" s="632"/>
      <c r="Z4" s="632"/>
      <c r="AA4" s="632"/>
      <c r="AB4" s="632"/>
      <c r="AC4" s="632"/>
      <c r="AD4" s="632"/>
      <c r="AE4" s="632"/>
      <c r="AF4" s="632"/>
      <c r="AG4" s="632"/>
      <c r="AH4" s="632"/>
      <c r="AI4" s="632"/>
      <c r="AJ4" s="632"/>
      <c r="AK4" s="632"/>
      <c r="AL4" s="632"/>
      <c r="AM4" s="632"/>
      <c r="AN4" s="632"/>
      <c r="AO4" s="632"/>
      <c r="AP4" s="632"/>
      <c r="AQ4" s="632"/>
      <c r="AR4" s="632"/>
      <c r="AS4" s="632"/>
      <c r="AT4" s="632"/>
      <c r="AU4" s="632"/>
      <c r="AV4" s="632"/>
      <c r="AW4" s="632"/>
      <c r="AX4" s="632"/>
      <c r="AY4" s="632"/>
      <c r="AZ4" s="632"/>
      <c r="BA4" s="632"/>
      <c r="BB4" s="632"/>
      <c r="BC4" s="632"/>
      <c r="BD4" s="632"/>
      <c r="BE4" s="632"/>
      <c r="BF4" s="632"/>
      <c r="BG4" s="632"/>
      <c r="BH4" s="632"/>
      <c r="BI4" s="632"/>
      <c r="BJ4" s="632"/>
      <c r="BK4" s="632"/>
      <c r="BL4" s="632"/>
      <c r="BM4" s="632"/>
      <c r="BN4" s="632"/>
      <c r="BO4" s="632"/>
      <c r="BP4" s="632"/>
      <c r="BQ4" s="632"/>
      <c r="BR4" s="632"/>
      <c r="BS4" s="632"/>
      <c r="BT4" s="632"/>
      <c r="BU4" s="632"/>
      <c r="BV4" s="632"/>
      <c r="BW4" s="632"/>
      <c r="BX4" s="632"/>
      <c r="BY4" s="632"/>
      <c r="BZ4" s="632"/>
      <c r="CA4" s="632"/>
      <c r="CB4" s="632"/>
      <c r="CC4" s="632"/>
      <c r="CD4" s="632"/>
      <c r="CE4" s="632"/>
      <c r="CF4" s="632"/>
      <c r="CG4" s="632"/>
      <c r="CH4" s="632"/>
      <c r="CI4" s="632"/>
      <c r="CJ4" s="632"/>
      <c r="CK4" s="632"/>
      <c r="CL4" s="632"/>
      <c r="CM4" s="632"/>
      <c r="CN4" s="632"/>
      <c r="CO4" s="632"/>
      <c r="CP4" s="632"/>
      <c r="CQ4" s="632"/>
      <c r="CR4" s="632"/>
      <c r="CS4" s="632"/>
      <c r="CT4" s="632"/>
      <c r="CU4" s="632"/>
      <c r="CV4" s="632"/>
      <c r="CW4" s="632"/>
      <c r="CX4" s="632"/>
      <c r="CY4" s="632"/>
      <c r="CZ4" s="632"/>
      <c r="DA4" s="632"/>
      <c r="DB4" s="632"/>
      <c r="DC4" s="632"/>
      <c r="DD4" s="632"/>
      <c r="DE4" s="632"/>
      <c r="DF4" s="632"/>
      <c r="DG4" s="632"/>
      <c r="DH4" s="632"/>
      <c r="DI4" s="632"/>
      <c r="DJ4" s="632"/>
      <c r="DK4" s="632"/>
      <c r="DL4" s="632"/>
      <c r="DM4" s="632"/>
      <c r="DN4" s="632"/>
      <c r="DO4" s="632"/>
      <c r="DP4" s="632"/>
      <c r="DQ4" s="632"/>
      <c r="DR4" s="632"/>
      <c r="DS4" s="632"/>
      <c r="DT4" s="632"/>
      <c r="DU4" s="632"/>
      <c r="DV4" s="632"/>
      <c r="DW4" s="632"/>
      <c r="DX4" s="632"/>
      <c r="DY4" s="632"/>
      <c r="DZ4" s="632"/>
      <c r="EA4" s="632"/>
      <c r="EB4" s="632"/>
      <c r="EC4" s="632"/>
      <c r="ED4" s="632"/>
      <c r="EE4" s="632"/>
      <c r="EF4" s="632"/>
      <c r="EG4" s="632"/>
      <c r="EH4" s="632"/>
      <c r="EI4" s="632"/>
      <c r="EJ4" s="632"/>
      <c r="EK4" s="632"/>
      <c r="EL4" s="632"/>
      <c r="EM4" s="632"/>
      <c r="EN4" s="632"/>
      <c r="EO4" s="632"/>
      <c r="EP4" s="632"/>
      <c r="EQ4" s="632"/>
      <c r="ER4" s="632"/>
      <c r="ES4" s="632"/>
      <c r="ET4" s="632"/>
      <c r="EU4" s="632"/>
      <c r="EV4" s="632"/>
      <c r="EW4" s="632"/>
      <c r="EX4" s="632"/>
      <c r="EY4" s="632"/>
      <c r="EZ4" s="632"/>
      <c r="FA4" s="633"/>
    </row>
    <row r="5" spans="1:157" ht="26.25" customHeight="1" thickBot="1" x14ac:dyDescent="0.3">
      <c r="A5" s="697" t="s">
        <v>6</v>
      </c>
      <c r="B5" s="698"/>
      <c r="C5" s="698"/>
      <c r="D5" s="698"/>
      <c r="E5" s="699"/>
      <c r="F5" s="631" t="s">
        <v>7</v>
      </c>
      <c r="G5" s="632"/>
      <c r="H5" s="632"/>
      <c r="I5" s="632"/>
      <c r="J5" s="632"/>
      <c r="K5" s="632"/>
      <c r="L5" s="632"/>
      <c r="M5" s="632"/>
      <c r="N5" s="632"/>
      <c r="O5" s="632"/>
      <c r="P5" s="632"/>
      <c r="Q5" s="632"/>
      <c r="R5" s="632"/>
      <c r="S5" s="632"/>
      <c r="T5" s="632"/>
      <c r="U5" s="632"/>
      <c r="V5" s="632"/>
      <c r="W5" s="632"/>
      <c r="X5" s="632"/>
      <c r="Y5" s="632"/>
      <c r="Z5" s="632"/>
      <c r="AA5" s="632"/>
      <c r="AB5" s="632"/>
      <c r="AC5" s="632"/>
      <c r="AD5" s="632"/>
      <c r="AE5" s="632"/>
      <c r="AF5" s="632"/>
      <c r="AG5" s="632"/>
      <c r="AH5" s="632"/>
      <c r="AI5" s="632"/>
      <c r="AJ5" s="632"/>
      <c r="AK5" s="632"/>
      <c r="AL5" s="632"/>
      <c r="AM5" s="632"/>
      <c r="AN5" s="632"/>
      <c r="AO5" s="632"/>
      <c r="AP5" s="632"/>
      <c r="AQ5" s="632"/>
      <c r="AR5" s="632"/>
      <c r="AS5" s="632"/>
      <c r="AT5" s="632"/>
      <c r="AU5" s="632"/>
      <c r="AV5" s="632"/>
      <c r="AW5" s="632"/>
      <c r="AX5" s="632"/>
      <c r="AY5" s="632"/>
      <c r="AZ5" s="632"/>
      <c r="BA5" s="632"/>
      <c r="BB5" s="632"/>
      <c r="BC5" s="632"/>
      <c r="BD5" s="632"/>
      <c r="BE5" s="632"/>
      <c r="BF5" s="632"/>
      <c r="BG5" s="632"/>
      <c r="BH5" s="632"/>
      <c r="BI5" s="632"/>
      <c r="BJ5" s="632"/>
      <c r="BK5" s="632"/>
      <c r="BL5" s="632"/>
      <c r="BM5" s="632"/>
      <c r="BN5" s="632"/>
      <c r="BO5" s="632"/>
      <c r="BP5" s="632"/>
      <c r="BQ5" s="632"/>
      <c r="BR5" s="632"/>
      <c r="BS5" s="632"/>
      <c r="BT5" s="632"/>
      <c r="BU5" s="632"/>
      <c r="BV5" s="632"/>
      <c r="BW5" s="632"/>
      <c r="BX5" s="632"/>
      <c r="BY5" s="632"/>
      <c r="BZ5" s="632"/>
      <c r="CA5" s="632"/>
      <c r="CB5" s="632"/>
      <c r="CC5" s="632"/>
      <c r="CD5" s="632"/>
      <c r="CE5" s="632"/>
      <c r="CF5" s="632"/>
      <c r="CG5" s="632"/>
      <c r="CH5" s="632"/>
      <c r="CI5" s="632"/>
      <c r="CJ5" s="632"/>
      <c r="CK5" s="632"/>
      <c r="CL5" s="632"/>
      <c r="CM5" s="632"/>
      <c r="CN5" s="632"/>
      <c r="CO5" s="632"/>
      <c r="CP5" s="632"/>
      <c r="CQ5" s="632"/>
      <c r="CR5" s="632"/>
      <c r="CS5" s="632"/>
      <c r="CT5" s="632"/>
      <c r="CU5" s="632"/>
      <c r="CV5" s="632"/>
      <c r="CW5" s="632"/>
      <c r="CX5" s="632"/>
      <c r="CY5" s="632"/>
      <c r="CZ5" s="632"/>
      <c r="DA5" s="632"/>
      <c r="DB5" s="632"/>
      <c r="DC5" s="632"/>
      <c r="DD5" s="632"/>
      <c r="DE5" s="632"/>
      <c r="DF5" s="632"/>
      <c r="DG5" s="632"/>
      <c r="DH5" s="632"/>
      <c r="DI5" s="632"/>
      <c r="DJ5" s="632"/>
      <c r="DK5" s="632"/>
      <c r="DL5" s="632"/>
      <c r="DM5" s="632"/>
      <c r="DN5" s="632"/>
      <c r="DO5" s="632"/>
      <c r="DP5" s="632"/>
      <c r="DQ5" s="632"/>
      <c r="DR5" s="632"/>
      <c r="DS5" s="632"/>
      <c r="DT5" s="632"/>
      <c r="DU5" s="632"/>
      <c r="DV5" s="632"/>
      <c r="DW5" s="632"/>
      <c r="DX5" s="632"/>
      <c r="DY5" s="632"/>
      <c r="DZ5" s="632"/>
      <c r="EA5" s="632"/>
      <c r="EB5" s="632"/>
      <c r="EC5" s="632"/>
      <c r="ED5" s="632"/>
      <c r="EE5" s="632"/>
      <c r="EF5" s="632"/>
      <c r="EG5" s="632"/>
      <c r="EH5" s="632"/>
      <c r="EI5" s="632"/>
      <c r="EJ5" s="632"/>
      <c r="EK5" s="632"/>
      <c r="EL5" s="632"/>
      <c r="EM5" s="632"/>
      <c r="EN5" s="632"/>
      <c r="EO5" s="632"/>
      <c r="EP5" s="632"/>
      <c r="EQ5" s="632"/>
      <c r="ER5" s="632"/>
      <c r="ES5" s="632"/>
      <c r="ET5" s="632"/>
      <c r="EU5" s="632"/>
      <c r="EV5" s="632"/>
      <c r="EW5" s="632"/>
      <c r="EX5" s="632"/>
      <c r="EY5" s="632"/>
      <c r="EZ5" s="632"/>
      <c r="FA5" s="633"/>
    </row>
    <row r="6" spans="1:157" ht="18.75" customHeight="1" thickBot="1" x14ac:dyDescent="0.3">
      <c r="A6" s="3"/>
      <c r="B6" s="3"/>
      <c r="C6" s="3"/>
      <c r="D6" s="4"/>
      <c r="E6" s="4"/>
      <c r="F6" s="5"/>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7"/>
      <c r="AT6" s="7"/>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8"/>
      <c r="ES6" s="8"/>
      <c r="ET6" s="3"/>
      <c r="EU6" s="3"/>
      <c r="EV6" s="3"/>
      <c r="EW6" s="3"/>
      <c r="EX6" s="3"/>
      <c r="EY6" s="3"/>
      <c r="EZ6" s="3"/>
      <c r="FA6" s="3"/>
    </row>
    <row r="7" spans="1:157" s="9" customFormat="1" ht="18.75" customHeight="1" thickBot="1" x14ac:dyDescent="0.3">
      <c r="A7" s="700" t="s">
        <v>8</v>
      </c>
      <c r="B7" s="701"/>
      <c r="C7" s="701"/>
      <c r="D7" s="701"/>
      <c r="E7" s="701"/>
      <c r="F7" s="701"/>
      <c r="G7" s="702"/>
      <c r="H7" s="706" t="s">
        <v>9</v>
      </c>
      <c r="I7" s="706"/>
      <c r="J7" s="706"/>
      <c r="K7" s="706"/>
      <c r="L7" s="706"/>
      <c r="M7" s="706"/>
      <c r="N7" s="706"/>
      <c r="O7" s="706"/>
      <c r="P7" s="706"/>
      <c r="Q7" s="706"/>
      <c r="R7" s="706"/>
      <c r="S7" s="706"/>
      <c r="T7" s="706"/>
      <c r="U7" s="707"/>
      <c r="V7" s="707"/>
      <c r="W7" s="707"/>
      <c r="X7" s="707"/>
      <c r="Y7" s="707"/>
      <c r="Z7" s="707"/>
      <c r="AA7" s="707"/>
      <c r="AB7" s="707"/>
      <c r="AC7" s="707"/>
      <c r="AD7" s="707"/>
      <c r="AE7" s="707"/>
      <c r="AF7" s="707"/>
      <c r="AG7" s="707"/>
      <c r="AH7" s="707"/>
      <c r="AI7" s="707"/>
      <c r="AJ7" s="707"/>
      <c r="AK7" s="707"/>
      <c r="AL7" s="707"/>
      <c r="AM7" s="707"/>
      <c r="AN7" s="707"/>
      <c r="AO7" s="707"/>
      <c r="AP7" s="707"/>
      <c r="AQ7" s="707"/>
      <c r="AR7" s="707"/>
      <c r="AS7" s="707"/>
      <c r="AT7" s="707"/>
      <c r="AU7" s="707"/>
      <c r="AV7" s="707"/>
      <c r="AW7" s="707"/>
      <c r="AX7" s="707"/>
      <c r="AY7" s="707"/>
      <c r="AZ7" s="707"/>
      <c r="BA7" s="707"/>
      <c r="BB7" s="707"/>
      <c r="BC7" s="707"/>
      <c r="BD7" s="707"/>
      <c r="BE7" s="707"/>
      <c r="BF7" s="707"/>
      <c r="BG7" s="707"/>
      <c r="BH7" s="707"/>
      <c r="BI7" s="707"/>
      <c r="BJ7" s="707"/>
      <c r="BK7" s="707"/>
      <c r="BL7" s="707"/>
      <c r="BM7" s="707"/>
      <c r="BN7" s="707"/>
      <c r="BO7" s="707"/>
      <c r="BP7" s="707"/>
      <c r="BQ7" s="707"/>
      <c r="BR7" s="707"/>
      <c r="BS7" s="707"/>
      <c r="BT7" s="707"/>
      <c r="BU7" s="707"/>
      <c r="BV7" s="707"/>
      <c r="BW7" s="707"/>
      <c r="BX7" s="707"/>
      <c r="BY7" s="707"/>
      <c r="BZ7" s="707"/>
      <c r="CA7" s="707"/>
      <c r="CB7" s="707"/>
      <c r="CC7" s="707"/>
      <c r="CD7" s="707"/>
      <c r="CE7" s="707"/>
      <c r="CF7" s="707"/>
      <c r="CG7" s="707"/>
      <c r="CH7" s="707"/>
      <c r="CI7" s="707"/>
      <c r="CJ7" s="707"/>
      <c r="CK7" s="707"/>
      <c r="CL7" s="707"/>
      <c r="CM7" s="707"/>
      <c r="CN7" s="707"/>
      <c r="CO7" s="707"/>
      <c r="CP7" s="707"/>
      <c r="CQ7" s="707"/>
      <c r="CR7" s="707"/>
      <c r="CS7" s="707"/>
      <c r="CT7" s="707"/>
      <c r="CU7" s="707"/>
      <c r="CV7" s="707"/>
      <c r="CW7" s="707"/>
      <c r="CX7" s="707"/>
      <c r="CY7" s="707"/>
      <c r="CZ7" s="707"/>
      <c r="DA7" s="707"/>
      <c r="DB7" s="707"/>
      <c r="DC7" s="707"/>
      <c r="DD7" s="707"/>
      <c r="DE7" s="707"/>
      <c r="DF7" s="707"/>
      <c r="DG7" s="707"/>
      <c r="DH7" s="707"/>
      <c r="DI7" s="707"/>
      <c r="DJ7" s="707"/>
      <c r="DK7" s="707"/>
      <c r="DL7" s="707"/>
      <c r="DM7" s="707"/>
      <c r="DN7" s="707"/>
      <c r="DO7" s="707"/>
      <c r="DP7" s="707"/>
      <c r="DQ7" s="707"/>
      <c r="DR7" s="707"/>
      <c r="DS7" s="707"/>
      <c r="DT7" s="707"/>
      <c r="DU7" s="707"/>
      <c r="DV7" s="707"/>
      <c r="DW7" s="707"/>
      <c r="DX7" s="707"/>
      <c r="DY7" s="707"/>
      <c r="DZ7" s="707"/>
      <c r="EA7" s="707"/>
      <c r="EB7" s="707"/>
      <c r="EC7" s="707"/>
      <c r="ED7" s="707"/>
      <c r="EE7" s="707"/>
      <c r="EF7" s="707"/>
      <c r="EG7" s="707"/>
      <c r="EH7" s="707"/>
      <c r="EI7" s="707"/>
      <c r="EJ7" s="707"/>
      <c r="EK7" s="707"/>
      <c r="EL7" s="707"/>
      <c r="EM7" s="707"/>
      <c r="EN7" s="707"/>
      <c r="EO7" s="707"/>
      <c r="EP7" s="707"/>
      <c r="EQ7" s="707"/>
      <c r="ER7" s="612" t="s">
        <v>10</v>
      </c>
      <c r="ES7" s="612" t="s">
        <v>11</v>
      </c>
      <c r="ET7" s="708" t="s">
        <v>12</v>
      </c>
      <c r="EU7" s="618" t="s">
        <v>13</v>
      </c>
      <c r="EV7" s="710" t="s">
        <v>14</v>
      </c>
      <c r="EW7" s="712" t="s">
        <v>15</v>
      </c>
      <c r="EX7" s="625" t="s">
        <v>16</v>
      </c>
      <c r="EY7" s="625" t="s">
        <v>17</v>
      </c>
      <c r="EZ7" s="625" t="s">
        <v>18</v>
      </c>
      <c r="FA7" s="606" t="s">
        <v>19</v>
      </c>
    </row>
    <row r="8" spans="1:157" s="9" customFormat="1" ht="18.75" customHeight="1" thickBot="1" x14ac:dyDescent="0.3">
      <c r="A8" s="703"/>
      <c r="B8" s="704"/>
      <c r="C8" s="704"/>
      <c r="D8" s="704"/>
      <c r="E8" s="704"/>
      <c r="F8" s="704"/>
      <c r="G8" s="705"/>
      <c r="H8" s="689" t="s">
        <v>20</v>
      </c>
      <c r="I8" s="689"/>
      <c r="J8" s="689"/>
      <c r="K8" s="689"/>
      <c r="L8" s="689"/>
      <c r="M8" s="689"/>
      <c r="N8" s="689"/>
      <c r="O8" s="689"/>
      <c r="P8" s="689"/>
      <c r="Q8" s="689"/>
      <c r="R8" s="689"/>
      <c r="S8" s="689"/>
      <c r="T8" s="689"/>
      <c r="U8" s="689"/>
      <c r="V8" s="689"/>
      <c r="W8" s="689"/>
      <c r="X8" s="689"/>
      <c r="Y8" s="689"/>
      <c r="Z8" s="689"/>
      <c r="AA8" s="690"/>
      <c r="AB8" s="688" t="s">
        <v>21</v>
      </c>
      <c r="AC8" s="689"/>
      <c r="AD8" s="689"/>
      <c r="AE8" s="689"/>
      <c r="AF8" s="689"/>
      <c r="AG8" s="689"/>
      <c r="AH8" s="689"/>
      <c r="AI8" s="689"/>
      <c r="AJ8" s="689"/>
      <c r="AK8" s="689"/>
      <c r="AL8" s="689"/>
      <c r="AM8" s="689"/>
      <c r="AN8" s="689"/>
      <c r="AO8" s="689"/>
      <c r="AP8" s="689"/>
      <c r="AQ8" s="689"/>
      <c r="AR8" s="689"/>
      <c r="AS8" s="689"/>
      <c r="AT8" s="689"/>
      <c r="AU8" s="689"/>
      <c r="AV8" s="689"/>
      <c r="AW8" s="689"/>
      <c r="AX8" s="689"/>
      <c r="AY8" s="689"/>
      <c r="AZ8" s="689"/>
      <c r="BA8" s="689"/>
      <c r="BB8" s="689"/>
      <c r="BC8" s="689"/>
      <c r="BD8" s="689"/>
      <c r="BE8" s="690"/>
      <c r="BF8" s="688" t="s">
        <v>22</v>
      </c>
      <c r="BG8" s="689"/>
      <c r="BH8" s="689"/>
      <c r="BI8" s="689"/>
      <c r="BJ8" s="689"/>
      <c r="BK8" s="689"/>
      <c r="BL8" s="689"/>
      <c r="BM8" s="689"/>
      <c r="BN8" s="689"/>
      <c r="BO8" s="689"/>
      <c r="BP8" s="689"/>
      <c r="BQ8" s="689"/>
      <c r="BR8" s="689"/>
      <c r="BS8" s="689"/>
      <c r="BT8" s="689"/>
      <c r="BU8" s="689"/>
      <c r="BV8" s="689"/>
      <c r="BW8" s="689"/>
      <c r="BX8" s="689"/>
      <c r="BY8" s="689"/>
      <c r="BZ8" s="689"/>
      <c r="CA8" s="689"/>
      <c r="CB8" s="689"/>
      <c r="CC8" s="689"/>
      <c r="CD8" s="689"/>
      <c r="CE8" s="689"/>
      <c r="CF8" s="689"/>
      <c r="CG8" s="689"/>
      <c r="CH8" s="689"/>
      <c r="CI8" s="690"/>
      <c r="CJ8" s="691" t="s">
        <v>23</v>
      </c>
      <c r="CK8" s="692"/>
      <c r="CL8" s="692"/>
      <c r="CM8" s="692"/>
      <c r="CN8" s="692"/>
      <c r="CO8" s="692"/>
      <c r="CP8" s="692"/>
      <c r="CQ8" s="692"/>
      <c r="CR8" s="692"/>
      <c r="CS8" s="692"/>
      <c r="CT8" s="692"/>
      <c r="CU8" s="692"/>
      <c r="CV8" s="692"/>
      <c r="CW8" s="692"/>
      <c r="CX8" s="692"/>
      <c r="CY8" s="692"/>
      <c r="CZ8" s="692"/>
      <c r="DA8" s="692"/>
      <c r="DB8" s="692"/>
      <c r="DC8" s="692"/>
      <c r="DD8" s="692"/>
      <c r="DE8" s="692"/>
      <c r="DF8" s="692"/>
      <c r="DG8" s="692"/>
      <c r="DH8" s="692"/>
      <c r="DI8" s="692"/>
      <c r="DJ8" s="692"/>
      <c r="DK8" s="692"/>
      <c r="DL8" s="692"/>
      <c r="DM8" s="692"/>
      <c r="DN8" s="693" t="s">
        <v>24</v>
      </c>
      <c r="DO8" s="694"/>
      <c r="DP8" s="694"/>
      <c r="DQ8" s="694"/>
      <c r="DR8" s="694"/>
      <c r="DS8" s="694"/>
      <c r="DT8" s="694"/>
      <c r="DU8" s="694"/>
      <c r="DV8" s="694"/>
      <c r="DW8" s="694"/>
      <c r="DX8" s="694"/>
      <c r="DY8" s="694"/>
      <c r="DZ8" s="694"/>
      <c r="EA8" s="694"/>
      <c r="EB8" s="694"/>
      <c r="EC8" s="694"/>
      <c r="ED8" s="694"/>
      <c r="EE8" s="694"/>
      <c r="EF8" s="694"/>
      <c r="EG8" s="695"/>
      <c r="EH8" s="695"/>
      <c r="EI8" s="695"/>
      <c r="EJ8" s="695"/>
      <c r="EK8" s="695"/>
      <c r="EL8" s="695"/>
      <c r="EM8" s="695"/>
      <c r="EN8" s="695"/>
      <c r="EO8" s="695"/>
      <c r="EP8" s="695"/>
      <c r="EQ8" s="695"/>
      <c r="ER8" s="613"/>
      <c r="ES8" s="613"/>
      <c r="ET8" s="709"/>
      <c r="EU8" s="619"/>
      <c r="EV8" s="711"/>
      <c r="EW8" s="713"/>
      <c r="EX8" s="626"/>
      <c r="EY8" s="626"/>
      <c r="EZ8" s="626"/>
      <c r="FA8" s="607"/>
    </row>
    <row r="9" spans="1:157" s="9" customFormat="1" ht="101.25" customHeight="1" thickBot="1" x14ac:dyDescent="0.3">
      <c r="A9" s="10" t="s">
        <v>25</v>
      </c>
      <c r="B9" s="11" t="s">
        <v>26</v>
      </c>
      <c r="C9" s="12" t="s">
        <v>27</v>
      </c>
      <c r="D9" s="12" t="s">
        <v>28</v>
      </c>
      <c r="E9" s="13" t="s">
        <v>29</v>
      </c>
      <c r="F9" s="13" t="s">
        <v>30</v>
      </c>
      <c r="G9" s="543" t="s">
        <v>31</v>
      </c>
      <c r="H9" s="14" t="s">
        <v>32</v>
      </c>
      <c r="I9" s="15" t="s">
        <v>33</v>
      </c>
      <c r="J9" s="16" t="s">
        <v>34</v>
      </c>
      <c r="K9" s="15" t="s">
        <v>35</v>
      </c>
      <c r="L9" s="16" t="s">
        <v>36</v>
      </c>
      <c r="M9" s="15" t="s">
        <v>37</v>
      </c>
      <c r="N9" s="16" t="s">
        <v>38</v>
      </c>
      <c r="O9" s="15" t="s">
        <v>39</v>
      </c>
      <c r="P9" s="16" t="s">
        <v>40</v>
      </c>
      <c r="Q9" s="15" t="s">
        <v>41</v>
      </c>
      <c r="R9" s="16" t="s">
        <v>42</v>
      </c>
      <c r="S9" s="15" t="s">
        <v>43</v>
      </c>
      <c r="T9" s="16" t="s">
        <v>44</v>
      </c>
      <c r="U9" s="15" t="s">
        <v>45</v>
      </c>
      <c r="V9" s="17" t="s">
        <v>46</v>
      </c>
      <c r="W9" s="18" t="s">
        <v>47</v>
      </c>
      <c r="X9" s="19" t="s">
        <v>48</v>
      </c>
      <c r="Y9" s="20" t="s">
        <v>49</v>
      </c>
      <c r="Z9" s="21" t="s">
        <v>50</v>
      </c>
      <c r="AA9" s="22" t="s">
        <v>51</v>
      </c>
      <c r="AB9" s="23" t="s">
        <v>32</v>
      </c>
      <c r="AC9" s="15" t="s">
        <v>52</v>
      </c>
      <c r="AD9" s="16" t="s">
        <v>53</v>
      </c>
      <c r="AE9" s="15" t="s">
        <v>54</v>
      </c>
      <c r="AF9" s="16" t="s">
        <v>55</v>
      </c>
      <c r="AG9" s="15" t="s">
        <v>56</v>
      </c>
      <c r="AH9" s="16" t="s">
        <v>57</v>
      </c>
      <c r="AI9" s="15" t="s">
        <v>58</v>
      </c>
      <c r="AJ9" s="16" t="s">
        <v>59</v>
      </c>
      <c r="AK9" s="15" t="s">
        <v>60</v>
      </c>
      <c r="AL9" s="16" t="s">
        <v>61</v>
      </c>
      <c r="AM9" s="15" t="s">
        <v>33</v>
      </c>
      <c r="AN9" s="16" t="s">
        <v>34</v>
      </c>
      <c r="AO9" s="15" t="s">
        <v>35</v>
      </c>
      <c r="AP9" s="16" t="s">
        <v>36</v>
      </c>
      <c r="AQ9" s="15" t="s">
        <v>37</v>
      </c>
      <c r="AR9" s="16" t="s">
        <v>38</v>
      </c>
      <c r="AS9" s="15" t="s">
        <v>39</v>
      </c>
      <c r="AT9" s="16" t="s">
        <v>40</v>
      </c>
      <c r="AU9" s="15" t="s">
        <v>41</v>
      </c>
      <c r="AV9" s="16" t="s">
        <v>42</v>
      </c>
      <c r="AW9" s="15" t="s">
        <v>43</v>
      </c>
      <c r="AX9" s="16" t="s">
        <v>44</v>
      </c>
      <c r="AY9" s="15" t="s">
        <v>45</v>
      </c>
      <c r="AZ9" s="17" t="s">
        <v>46</v>
      </c>
      <c r="BA9" s="18" t="s">
        <v>47</v>
      </c>
      <c r="BB9" s="24" t="s">
        <v>62</v>
      </c>
      <c r="BC9" s="20" t="s">
        <v>63</v>
      </c>
      <c r="BD9" s="25" t="s">
        <v>64</v>
      </c>
      <c r="BE9" s="20" t="s">
        <v>65</v>
      </c>
      <c r="BF9" s="14" t="s">
        <v>32</v>
      </c>
      <c r="BG9" s="26" t="s">
        <v>66</v>
      </c>
      <c r="BH9" s="27" t="s">
        <v>67</v>
      </c>
      <c r="BI9" s="26" t="s">
        <v>68</v>
      </c>
      <c r="BJ9" s="27" t="s">
        <v>69</v>
      </c>
      <c r="BK9" s="26" t="s">
        <v>70</v>
      </c>
      <c r="BL9" s="27" t="s">
        <v>71</v>
      </c>
      <c r="BM9" s="26" t="s">
        <v>72</v>
      </c>
      <c r="BN9" s="27" t="s">
        <v>73</v>
      </c>
      <c r="BO9" s="26" t="s">
        <v>74</v>
      </c>
      <c r="BP9" s="27" t="s">
        <v>75</v>
      </c>
      <c r="BQ9" s="26" t="s">
        <v>76</v>
      </c>
      <c r="BR9" s="27" t="s">
        <v>77</v>
      </c>
      <c r="BS9" s="26" t="s">
        <v>78</v>
      </c>
      <c r="BT9" s="27" t="s">
        <v>79</v>
      </c>
      <c r="BU9" s="26" t="s">
        <v>80</v>
      </c>
      <c r="BV9" s="27" t="s">
        <v>81</v>
      </c>
      <c r="BW9" s="26" t="s">
        <v>82</v>
      </c>
      <c r="BX9" s="27" t="s">
        <v>83</v>
      </c>
      <c r="BY9" s="26" t="s">
        <v>84</v>
      </c>
      <c r="BZ9" s="27" t="s">
        <v>85</v>
      </c>
      <c r="CA9" s="26" t="s">
        <v>86</v>
      </c>
      <c r="CB9" s="27" t="s">
        <v>87</v>
      </c>
      <c r="CC9" s="26" t="s">
        <v>88</v>
      </c>
      <c r="CD9" s="28" t="s">
        <v>89</v>
      </c>
      <c r="CE9" s="18" t="s">
        <v>47</v>
      </c>
      <c r="CF9" s="24" t="s">
        <v>90</v>
      </c>
      <c r="CG9" s="20" t="s">
        <v>91</v>
      </c>
      <c r="CH9" s="25" t="s">
        <v>92</v>
      </c>
      <c r="CI9" s="20" t="s">
        <v>93</v>
      </c>
      <c r="CJ9" s="14" t="s">
        <v>32</v>
      </c>
      <c r="CK9" s="26" t="s">
        <v>66</v>
      </c>
      <c r="CL9" s="27" t="s">
        <v>67</v>
      </c>
      <c r="CM9" s="26" t="s">
        <v>68</v>
      </c>
      <c r="CN9" s="27" t="s">
        <v>69</v>
      </c>
      <c r="CO9" s="26" t="s">
        <v>70</v>
      </c>
      <c r="CP9" s="27" t="s">
        <v>71</v>
      </c>
      <c r="CQ9" s="26" t="s">
        <v>94</v>
      </c>
      <c r="CR9" s="27" t="s">
        <v>73</v>
      </c>
      <c r="CS9" s="26" t="s">
        <v>74</v>
      </c>
      <c r="CT9" s="27" t="s">
        <v>75</v>
      </c>
      <c r="CU9" s="26" t="s">
        <v>76</v>
      </c>
      <c r="CV9" s="27" t="s">
        <v>77</v>
      </c>
      <c r="CW9" s="26" t="s">
        <v>78</v>
      </c>
      <c r="CX9" s="27" t="s">
        <v>79</v>
      </c>
      <c r="CY9" s="26" t="s">
        <v>80</v>
      </c>
      <c r="CZ9" s="27" t="s">
        <v>81</v>
      </c>
      <c r="DA9" s="26" t="s">
        <v>82</v>
      </c>
      <c r="DB9" s="27" t="s">
        <v>83</v>
      </c>
      <c r="DC9" s="26" t="s">
        <v>84</v>
      </c>
      <c r="DD9" s="27" t="s">
        <v>85</v>
      </c>
      <c r="DE9" s="26" t="s">
        <v>86</v>
      </c>
      <c r="DF9" s="27" t="s">
        <v>87</v>
      </c>
      <c r="DG9" s="26" t="s">
        <v>88</v>
      </c>
      <c r="DH9" s="27" t="s">
        <v>89</v>
      </c>
      <c r="DI9" s="544" t="s">
        <v>47</v>
      </c>
      <c r="DJ9" s="30" t="s">
        <v>95</v>
      </c>
      <c r="DK9" s="31" t="s">
        <v>96</v>
      </c>
      <c r="DL9" s="32" t="s">
        <v>97</v>
      </c>
      <c r="DM9" s="31" t="s">
        <v>98</v>
      </c>
      <c r="DN9" s="14" t="s">
        <v>32</v>
      </c>
      <c r="DO9" s="15" t="s">
        <v>52</v>
      </c>
      <c r="DP9" s="16" t="s">
        <v>53</v>
      </c>
      <c r="DQ9" s="15" t="s">
        <v>54</v>
      </c>
      <c r="DR9" s="16" t="s">
        <v>55</v>
      </c>
      <c r="DS9" s="15" t="s">
        <v>56</v>
      </c>
      <c r="DT9" s="16" t="s">
        <v>57</v>
      </c>
      <c r="DU9" s="15" t="s">
        <v>58</v>
      </c>
      <c r="DV9" s="16" t="s">
        <v>59</v>
      </c>
      <c r="DW9" s="15" t="s">
        <v>60</v>
      </c>
      <c r="DX9" s="16" t="s">
        <v>61</v>
      </c>
      <c r="DY9" s="15" t="s">
        <v>33</v>
      </c>
      <c r="DZ9" s="16" t="s">
        <v>34</v>
      </c>
      <c r="EA9" s="15" t="s">
        <v>35</v>
      </c>
      <c r="EB9" s="16" t="s">
        <v>36</v>
      </c>
      <c r="EC9" s="15" t="s">
        <v>37</v>
      </c>
      <c r="ED9" s="16" t="s">
        <v>38</v>
      </c>
      <c r="EE9" s="15" t="s">
        <v>39</v>
      </c>
      <c r="EF9" s="16" t="s">
        <v>40</v>
      </c>
      <c r="EG9" s="15" t="s">
        <v>41</v>
      </c>
      <c r="EH9" s="16" t="s">
        <v>42</v>
      </c>
      <c r="EI9" s="15" t="s">
        <v>43</v>
      </c>
      <c r="EJ9" s="16" t="s">
        <v>44</v>
      </c>
      <c r="EK9" s="15" t="s">
        <v>45</v>
      </c>
      <c r="EL9" s="16" t="s">
        <v>46</v>
      </c>
      <c r="EM9" s="29" t="s">
        <v>47</v>
      </c>
      <c r="EN9" s="30" t="s">
        <v>99</v>
      </c>
      <c r="EO9" s="31" t="s">
        <v>100</v>
      </c>
      <c r="EP9" s="32" t="s">
        <v>101</v>
      </c>
      <c r="EQ9" s="31" t="s">
        <v>102</v>
      </c>
      <c r="ER9" s="613"/>
      <c r="ES9" s="613"/>
      <c r="ET9" s="709"/>
      <c r="EU9" s="619"/>
      <c r="EV9" s="711"/>
      <c r="EW9" s="714"/>
      <c r="EX9" s="628"/>
      <c r="EY9" s="628"/>
      <c r="EZ9" s="628"/>
      <c r="FA9" s="715"/>
    </row>
    <row r="10" spans="1:157" s="40" customFormat="1" ht="26.25" customHeight="1" x14ac:dyDescent="0.25">
      <c r="A10" s="673" t="s">
        <v>103</v>
      </c>
      <c r="B10" s="676">
        <v>1</v>
      </c>
      <c r="C10" s="679" t="s">
        <v>104</v>
      </c>
      <c r="D10" s="682" t="s">
        <v>105</v>
      </c>
      <c r="E10" s="685">
        <v>538</v>
      </c>
      <c r="F10" s="33" t="s">
        <v>106</v>
      </c>
      <c r="G10" s="34">
        <f>AA10+BE10+CI10+DL10+DN10</f>
        <v>0.3049</v>
      </c>
      <c r="H10" s="545">
        <v>0.32</v>
      </c>
      <c r="I10" s="545"/>
      <c r="J10" s="545"/>
      <c r="K10" s="545">
        <v>0.32</v>
      </c>
      <c r="L10" s="545" t="s">
        <v>107</v>
      </c>
      <c r="M10" s="545">
        <v>0.32</v>
      </c>
      <c r="N10" s="545" t="s">
        <v>108</v>
      </c>
      <c r="O10" s="545">
        <v>0.32</v>
      </c>
      <c r="P10" s="545">
        <v>0.03</v>
      </c>
      <c r="Q10" s="545">
        <v>0.32</v>
      </c>
      <c r="R10" s="545">
        <v>0.03</v>
      </c>
      <c r="S10" s="545">
        <v>0.32</v>
      </c>
      <c r="T10" s="545">
        <v>0.03</v>
      </c>
      <c r="U10" s="545">
        <v>0.24</v>
      </c>
      <c r="V10" s="545">
        <v>0.24</v>
      </c>
      <c r="W10" s="545">
        <f>+U10</f>
        <v>0.24</v>
      </c>
      <c r="X10" s="545">
        <f>+U10</f>
        <v>0.24</v>
      </c>
      <c r="Y10" s="545">
        <f>+V10</f>
        <v>0.24</v>
      </c>
      <c r="Z10" s="545">
        <f>+X10</f>
        <v>0.24</v>
      </c>
      <c r="AA10" s="545">
        <f>+Y10</f>
        <v>0.24</v>
      </c>
      <c r="AB10" s="545">
        <v>0</v>
      </c>
      <c r="AC10" s="545">
        <v>0</v>
      </c>
      <c r="AD10" s="545">
        <v>0</v>
      </c>
      <c r="AE10" s="545">
        <v>0</v>
      </c>
      <c r="AF10" s="545">
        <v>0</v>
      </c>
      <c r="AG10" s="545">
        <v>0</v>
      </c>
      <c r="AH10" s="545">
        <v>0</v>
      </c>
      <c r="AI10" s="545">
        <v>0</v>
      </c>
      <c r="AJ10" s="545">
        <v>0</v>
      </c>
      <c r="AK10" s="545">
        <v>0</v>
      </c>
      <c r="AL10" s="545">
        <v>0</v>
      </c>
      <c r="AM10" s="35">
        <v>0</v>
      </c>
      <c r="AN10" s="36">
        <v>0</v>
      </c>
      <c r="AO10" s="36">
        <v>0</v>
      </c>
      <c r="AP10" s="36">
        <v>0</v>
      </c>
      <c r="AQ10" s="36">
        <v>0</v>
      </c>
      <c r="AR10" s="36">
        <v>0</v>
      </c>
      <c r="AS10" s="36">
        <v>0</v>
      </c>
      <c r="AT10" s="36">
        <v>0</v>
      </c>
      <c r="AU10" s="36">
        <v>0</v>
      </c>
      <c r="AV10" s="36">
        <v>0</v>
      </c>
      <c r="AW10" s="36">
        <v>0</v>
      </c>
      <c r="AX10" s="36">
        <v>0</v>
      </c>
      <c r="AY10" s="36">
        <v>0</v>
      </c>
      <c r="AZ10" s="36">
        <v>0</v>
      </c>
      <c r="BA10" s="36">
        <f t="shared" ref="BA10:BA15" si="0">+AC10+AE10+AG10+AI10+AK10+AM10+AO10+AQ10+AS10+AU10+AW10+AY10</f>
        <v>0</v>
      </c>
      <c r="BB10" s="36">
        <f t="shared" ref="BB10:BC15" si="1">+AC10+AE10+AG10+AI10+AK10+AM10+AO10+AQ10+AS10+AU10+AW10+AY10</f>
        <v>0</v>
      </c>
      <c r="BC10" s="36">
        <f t="shared" si="1"/>
        <v>0</v>
      </c>
      <c r="BD10" s="36">
        <f t="shared" ref="BD10:BE15" si="2">+AC10+AE10+AG10+AI10+AK10+AM10+AO10+AQ10+AS10+AU10+AW10+AY10</f>
        <v>0</v>
      </c>
      <c r="BE10" s="36">
        <f t="shared" si="2"/>
        <v>0</v>
      </c>
      <c r="BF10" s="545">
        <v>0</v>
      </c>
      <c r="BG10" s="35">
        <v>0</v>
      </c>
      <c r="BH10" s="546">
        <v>0</v>
      </c>
      <c r="BI10" s="546">
        <v>0</v>
      </c>
      <c r="BJ10" s="546">
        <v>0</v>
      </c>
      <c r="BK10" s="35">
        <v>0</v>
      </c>
      <c r="BL10" s="35">
        <v>0</v>
      </c>
      <c r="BM10" s="35">
        <v>0</v>
      </c>
      <c r="BN10" s="35">
        <v>0</v>
      </c>
      <c r="BO10" s="35">
        <v>0</v>
      </c>
      <c r="BP10" s="35">
        <v>0</v>
      </c>
      <c r="BQ10" s="35">
        <v>0</v>
      </c>
      <c r="BR10" s="35">
        <v>0</v>
      </c>
      <c r="BS10" s="35">
        <v>0</v>
      </c>
      <c r="BT10" s="35">
        <v>0</v>
      </c>
      <c r="BU10" s="35">
        <v>0</v>
      </c>
      <c r="BV10" s="35">
        <v>0</v>
      </c>
      <c r="BW10" s="35">
        <v>0</v>
      </c>
      <c r="BX10" s="35">
        <v>0</v>
      </c>
      <c r="BY10" s="35">
        <v>0</v>
      </c>
      <c r="BZ10" s="35">
        <v>0</v>
      </c>
      <c r="CA10" s="35">
        <v>0</v>
      </c>
      <c r="CB10" s="35">
        <v>0</v>
      </c>
      <c r="CC10" s="35">
        <v>0</v>
      </c>
      <c r="CD10" s="546">
        <v>0</v>
      </c>
      <c r="CE10" s="37">
        <f>+BG10+BI10+BK10+BM10+BO10+BQ10+BS10+BU10+BW10+BY10+CA10+CC10</f>
        <v>0</v>
      </c>
      <c r="CF10" s="37">
        <f t="shared" ref="CF10:CG43" si="3">BG10+BI10+BK10+BM10+BO10+BQ10+BS10+BU10+BW10+BY10+CA10+CC10</f>
        <v>0</v>
      </c>
      <c r="CG10" s="37">
        <f t="shared" si="3"/>
        <v>0</v>
      </c>
      <c r="CH10" s="36">
        <f>BG10+BI10+BK10+BM10+BO10+BQ10+BS10+BU10+BW10+BY10+CA10+CC10</f>
        <v>0</v>
      </c>
      <c r="CI10" s="36">
        <f>BH10+BJ10+BL10+BN10+BP10+BR10+BT10+BV10+BX10+BZ10+CB10+CD10</f>
        <v>0</v>
      </c>
      <c r="CJ10" s="547">
        <v>6.4900000000000013E-2</v>
      </c>
      <c r="CK10" s="36">
        <v>0</v>
      </c>
      <c r="CL10" s="36">
        <v>0</v>
      </c>
      <c r="CM10" s="36">
        <v>0</v>
      </c>
      <c r="CN10" s="36">
        <v>0</v>
      </c>
      <c r="CO10" s="36">
        <v>0</v>
      </c>
      <c r="CP10" s="36">
        <v>0</v>
      </c>
      <c r="CQ10" s="36">
        <v>0</v>
      </c>
      <c r="CR10" s="36">
        <v>0</v>
      </c>
      <c r="CS10" s="38">
        <v>0</v>
      </c>
      <c r="CT10" s="548">
        <v>0</v>
      </c>
      <c r="CU10" s="36">
        <v>0</v>
      </c>
      <c r="CV10" s="38">
        <v>0</v>
      </c>
      <c r="CW10" s="36">
        <v>1.0800000000000001E-2</v>
      </c>
      <c r="CX10" s="38">
        <v>0</v>
      </c>
      <c r="CY10" s="36">
        <v>1.0800000000000001E-2</v>
      </c>
      <c r="CZ10" s="38">
        <v>6.3E-3</v>
      </c>
      <c r="DA10" s="36">
        <v>1.0800000000000001E-2</v>
      </c>
      <c r="DB10" s="38">
        <v>7.9000000000000008E-3</v>
      </c>
      <c r="DC10" s="36">
        <v>1.0800000000000001E-2</v>
      </c>
      <c r="DD10" s="36"/>
      <c r="DE10" s="36">
        <v>1.0800000000000001E-2</v>
      </c>
      <c r="DF10" s="36"/>
      <c r="DG10" s="36">
        <v>7.0000000000000001E-3</v>
      </c>
      <c r="DH10" s="546"/>
      <c r="DI10" s="37">
        <f t="shared" ref="DI10:DI43" si="4">+CK10+CM10+CO10+CQ10+CS10+CU10+CW10+CY10+DA10+DC10+DE10+DG10</f>
        <v>6.1000000000000006E-2</v>
      </c>
      <c r="DJ10" s="37">
        <f>CK10+CM10+CO10+CQ10+CS10+CU10+CW10+CY10+DA10</f>
        <v>3.2399999999999998E-2</v>
      </c>
      <c r="DK10" s="38">
        <f t="shared" ref="DK10:DK15" si="5">CL10+CN10+CP10+CR10+CT10+CV10+CX10+CZ10+DB10+DD10+DF10+DH10</f>
        <v>1.4200000000000001E-2</v>
      </c>
      <c r="DL10" s="37">
        <f>CK10+CM10+CO10+CQ10+CS10+CU10+CW10+CY10+DA10+DC10+DE10+DG10</f>
        <v>6.1000000000000006E-2</v>
      </c>
      <c r="DM10" s="38">
        <f>CL10+CN10+CP10+CR10+CT10+CV10+CX10+CZ10+DB10+DD10+DF10+DH10</f>
        <v>1.4200000000000001E-2</v>
      </c>
      <c r="DN10" s="547">
        <v>3.8999999999999998E-3</v>
      </c>
      <c r="DO10" s="546"/>
      <c r="DP10" s="546"/>
      <c r="DQ10" s="546"/>
      <c r="DR10" s="546"/>
      <c r="DS10" s="546"/>
      <c r="DT10" s="546"/>
      <c r="DU10" s="546"/>
      <c r="DV10" s="546"/>
      <c r="DW10" s="546"/>
      <c r="DX10" s="546"/>
      <c r="DY10" s="546"/>
      <c r="DZ10" s="546"/>
      <c r="EA10" s="546"/>
      <c r="EB10" s="546"/>
      <c r="EC10" s="546"/>
      <c r="ED10" s="546"/>
      <c r="EE10" s="546"/>
      <c r="EF10" s="546"/>
      <c r="EG10" s="546"/>
      <c r="EH10" s="546"/>
      <c r="EI10" s="546"/>
      <c r="EJ10" s="546"/>
      <c r="EK10" s="546"/>
      <c r="EL10" s="546"/>
      <c r="EM10" s="546"/>
      <c r="EN10" s="546"/>
      <c r="EO10" s="546"/>
      <c r="EP10" s="546"/>
      <c r="EQ10" s="546"/>
      <c r="ER10" s="35">
        <f>DB10/DA10</f>
        <v>0.73148148148148151</v>
      </c>
      <c r="ES10" s="35">
        <f>IFERROR(DK10/DJ10,0)</f>
        <v>0.43827160493827166</v>
      </c>
      <c r="ET10" s="35">
        <f>DM10/DL10</f>
        <v>0.23278688524590163</v>
      </c>
      <c r="EU10" s="39">
        <f>(AA10+BE10+CI10+DK10)/(Z10+BD10+CH10+DJ10)</f>
        <v>0.93318649045521296</v>
      </c>
      <c r="EV10" s="39">
        <f>(AA10+BE10+CI10+DM10)/G10</f>
        <v>0.83371597244998352</v>
      </c>
      <c r="EW10" s="666" t="s">
        <v>109</v>
      </c>
      <c r="EX10" s="696" t="s">
        <v>110</v>
      </c>
      <c r="EY10" s="696" t="s">
        <v>111</v>
      </c>
      <c r="EZ10" s="672" t="s">
        <v>112</v>
      </c>
      <c r="FA10" s="671" t="s">
        <v>113</v>
      </c>
    </row>
    <row r="11" spans="1:157" s="45" customFormat="1" ht="27" customHeight="1" x14ac:dyDescent="0.25">
      <c r="A11" s="674"/>
      <c r="B11" s="677"/>
      <c r="C11" s="680"/>
      <c r="D11" s="683"/>
      <c r="E11" s="686"/>
      <c r="F11" s="41" t="s">
        <v>114</v>
      </c>
      <c r="G11" s="42">
        <f>AA11+BE11+CI11+DL11+DN11</f>
        <v>30090732647</v>
      </c>
      <c r="H11" s="42">
        <v>11308000000</v>
      </c>
      <c r="I11" s="42"/>
      <c r="J11" s="42"/>
      <c r="K11" s="42">
        <v>11308000000</v>
      </c>
      <c r="L11" s="42">
        <v>30690000</v>
      </c>
      <c r="M11" s="42">
        <v>11308000000</v>
      </c>
      <c r="N11" s="42">
        <v>180817068</v>
      </c>
      <c r="O11" s="42">
        <v>11308000000</v>
      </c>
      <c r="P11" s="42">
        <v>1040836780</v>
      </c>
      <c r="Q11" s="42">
        <v>11308000000</v>
      </c>
      <c r="R11" s="42">
        <v>1040836780</v>
      </c>
      <c r="S11" s="42">
        <v>11308000000</v>
      </c>
      <c r="T11" s="42">
        <v>1040836780</v>
      </c>
      <c r="U11" s="42">
        <v>11308000000</v>
      </c>
      <c r="V11" s="42">
        <v>9964964565</v>
      </c>
      <c r="W11" s="42">
        <f>+U11</f>
        <v>11308000000</v>
      </c>
      <c r="X11" s="42">
        <f>+U11</f>
        <v>11308000000</v>
      </c>
      <c r="Y11" s="42">
        <f>+V11</f>
        <v>9964964565</v>
      </c>
      <c r="Z11" s="42">
        <f>+X11</f>
        <v>11308000000</v>
      </c>
      <c r="AA11" s="42">
        <f>+Y11</f>
        <v>9964964565</v>
      </c>
      <c r="AB11" s="42">
        <v>0</v>
      </c>
      <c r="AC11" s="42">
        <v>0</v>
      </c>
      <c r="AD11" s="42">
        <v>0</v>
      </c>
      <c r="AE11" s="42">
        <v>0</v>
      </c>
      <c r="AF11" s="42">
        <v>0</v>
      </c>
      <c r="AG11" s="42">
        <v>992773</v>
      </c>
      <c r="AH11" s="42">
        <v>992773</v>
      </c>
      <c r="AI11" s="42">
        <v>0</v>
      </c>
      <c r="AJ11" s="42">
        <v>0</v>
      </c>
      <c r="AK11" s="42">
        <v>0</v>
      </c>
      <c r="AL11" s="42">
        <v>0</v>
      </c>
      <c r="AM11" s="42">
        <v>208007227</v>
      </c>
      <c r="AN11" s="42">
        <v>0</v>
      </c>
      <c r="AO11" s="42">
        <f>209661094-209000000</f>
        <v>661094</v>
      </c>
      <c r="AP11" s="42">
        <v>208668321</v>
      </c>
      <c r="AQ11" s="42">
        <v>0</v>
      </c>
      <c r="AR11" s="42">
        <v>0</v>
      </c>
      <c r="AS11" s="42">
        <v>250000000</v>
      </c>
      <c r="AT11" s="42">
        <v>235186245</v>
      </c>
      <c r="AU11" s="42">
        <v>840971838</v>
      </c>
      <c r="AV11" s="42">
        <v>840971838</v>
      </c>
      <c r="AW11" s="42">
        <v>0</v>
      </c>
      <c r="AX11" s="42">
        <v>0</v>
      </c>
      <c r="AY11" s="42">
        <f>1969386711-1300632932</f>
        <v>668753779</v>
      </c>
      <c r="AZ11" s="42">
        <f>1954572956-1285819177</f>
        <v>668753779</v>
      </c>
      <c r="BA11" s="42">
        <f t="shared" si="0"/>
        <v>1969386711</v>
      </c>
      <c r="BB11" s="42">
        <f t="shared" si="1"/>
        <v>1969386711</v>
      </c>
      <c r="BC11" s="42">
        <f t="shared" si="1"/>
        <v>1954572956</v>
      </c>
      <c r="BD11" s="42">
        <f t="shared" si="2"/>
        <v>1969386711</v>
      </c>
      <c r="BE11" s="42">
        <f t="shared" si="2"/>
        <v>1954572956</v>
      </c>
      <c r="BF11" s="42">
        <v>0</v>
      </c>
      <c r="BG11" s="42">
        <v>0</v>
      </c>
      <c r="BH11" s="42">
        <v>0</v>
      </c>
      <c r="BI11" s="42">
        <v>0</v>
      </c>
      <c r="BJ11" s="42">
        <v>0</v>
      </c>
      <c r="BK11" s="42">
        <v>29875010</v>
      </c>
      <c r="BL11" s="42">
        <v>29875010</v>
      </c>
      <c r="BM11" s="42">
        <v>307400572</v>
      </c>
      <c r="BN11" s="42">
        <v>307400572</v>
      </c>
      <c r="BO11" s="42">
        <v>0</v>
      </c>
      <c r="BP11" s="42">
        <v>0</v>
      </c>
      <c r="BQ11" s="42">
        <v>0</v>
      </c>
      <c r="BR11" s="42">
        <v>17797878</v>
      </c>
      <c r="BS11" s="42">
        <v>324000000</v>
      </c>
      <c r="BT11" s="42">
        <v>0</v>
      </c>
      <c r="BU11" s="42">
        <v>-187377922</v>
      </c>
      <c r="BV11" s="42">
        <v>0</v>
      </c>
      <c r="BW11" s="42">
        <v>0</v>
      </c>
      <c r="BX11" s="42">
        <v>0</v>
      </c>
      <c r="BY11" s="42">
        <v>0</v>
      </c>
      <c r="BZ11" s="42">
        <v>0</v>
      </c>
      <c r="CA11" s="42">
        <v>0</v>
      </c>
      <c r="CB11" s="42">
        <v>112376903</v>
      </c>
      <c r="CC11" s="42">
        <v>2589731033</v>
      </c>
      <c r="CD11" s="42">
        <v>2596177853</v>
      </c>
      <c r="CE11" s="42">
        <f>+BG11+BI11+BK11+BM11+BO11+BQ11+BS11+BU11+BW11+BY11+CA11+CC11</f>
        <v>3063628693</v>
      </c>
      <c r="CF11" s="42">
        <f t="shared" si="3"/>
        <v>3063628693</v>
      </c>
      <c r="CG11" s="42">
        <f t="shared" si="3"/>
        <v>3063628216</v>
      </c>
      <c r="CH11" s="42">
        <f>+BG11+BI11+BK11+BM11+BO11+BQ11+BS11+BU11+BW11+BY11+CA11+CC11</f>
        <v>3063628693</v>
      </c>
      <c r="CI11" s="42">
        <f>+BH11+BJ11+BL11+BN11+BP11+BR11+BT11+BV11+BX11+BZ11+CB11+CD11</f>
        <v>3063628216</v>
      </c>
      <c r="CJ11" s="42">
        <v>17228190000</v>
      </c>
      <c r="CK11" s="42">
        <v>15029697910</v>
      </c>
      <c r="CL11" s="42">
        <v>15029697910</v>
      </c>
      <c r="CM11" s="42">
        <v>70790000</v>
      </c>
      <c r="CN11" s="42">
        <v>70790000</v>
      </c>
      <c r="CO11" s="42">
        <v>0</v>
      </c>
      <c r="CP11" s="42">
        <v>0</v>
      </c>
      <c r="CQ11" s="42">
        <v>0</v>
      </c>
      <c r="CR11" s="42">
        <v>0</v>
      </c>
      <c r="CS11" s="43"/>
      <c r="CT11" s="44">
        <v>0</v>
      </c>
      <c r="CU11" s="42"/>
      <c r="CV11" s="43">
        <v>0</v>
      </c>
      <c r="CW11" s="42"/>
      <c r="CX11" s="43">
        <v>0</v>
      </c>
      <c r="CY11" s="42"/>
      <c r="CZ11" s="43">
        <v>0</v>
      </c>
      <c r="DA11" s="42"/>
      <c r="DB11" s="43">
        <v>0</v>
      </c>
      <c r="DC11" s="42"/>
      <c r="DD11" s="42"/>
      <c r="DE11" s="42"/>
      <c r="DF11" s="42"/>
      <c r="DG11" s="43">
        <v>7079000</v>
      </c>
      <c r="DH11" s="42"/>
      <c r="DI11" s="42">
        <f>+CK11+CM11+CO11+CQ11+CS11+CU11+CW11+CY11+DA11+DC11+DE11+DG11</f>
        <v>15107566910</v>
      </c>
      <c r="DJ11" s="42">
        <f>CK11+CM11+CO11+CQ11+CS11+CU11+CW11+CY11+DA11</f>
        <v>15100487910</v>
      </c>
      <c r="DK11" s="42">
        <f t="shared" si="5"/>
        <v>15100487910</v>
      </c>
      <c r="DL11" s="42">
        <f>+CK11+CM11+CO11+CQ11+CS11+CU11+CW11+CY11+DA11+DC11+DE11+DG11</f>
        <v>15107566910</v>
      </c>
      <c r="DM11" s="42">
        <f>+CL11+CN11+CP11+CR11+CT11+CV11+CX11+CZ11+DB11+DD11+DF11+DH11</f>
        <v>15100487910</v>
      </c>
      <c r="DN11" s="546">
        <v>0</v>
      </c>
      <c r="DO11" s="549"/>
      <c r="DP11" s="549"/>
      <c r="DQ11" s="549"/>
      <c r="DR11" s="549"/>
      <c r="DS11" s="549"/>
      <c r="DT11" s="549"/>
      <c r="DU11" s="549"/>
      <c r="DV11" s="549"/>
      <c r="DW11" s="549"/>
      <c r="DX11" s="549"/>
      <c r="DY11" s="549"/>
      <c r="DZ11" s="549"/>
      <c r="EA11" s="549"/>
      <c r="EB11" s="549"/>
      <c r="EC11" s="549"/>
      <c r="ED11" s="549"/>
      <c r="EE11" s="549"/>
      <c r="EF11" s="549"/>
      <c r="EG11" s="549"/>
      <c r="EH11" s="549"/>
      <c r="EI11" s="549"/>
      <c r="EJ11" s="549"/>
      <c r="EK11" s="549"/>
      <c r="EL11" s="549"/>
      <c r="EM11" s="546"/>
      <c r="EN11" s="546"/>
      <c r="EO11" s="546"/>
      <c r="EP11" s="546"/>
      <c r="EQ11" s="546"/>
      <c r="ER11" s="35">
        <f>IFERROR(DB11/DA11,0)</f>
        <v>0</v>
      </c>
      <c r="ES11" s="35">
        <f t="shared" ref="ES11:ES42" si="6">IFERROR(DK11/DJ11,0)</f>
        <v>1</v>
      </c>
      <c r="ET11" s="35">
        <f t="shared" ref="ET11:ET43" si="7">DM11/DL11</f>
        <v>0.99953142686428786</v>
      </c>
      <c r="EU11" s="39">
        <f t="shared" ref="EU11:EU43" si="8">(AA11+BE11+CI11+DK11)/(Z11+BD11+CH11+DJ11)</f>
        <v>0.95681346233863485</v>
      </c>
      <c r="EV11" s="39">
        <f>(Y11+BE11+CI11+DM11)/G11</f>
        <v>0.99976474484410049</v>
      </c>
      <c r="EW11" s="666"/>
      <c r="EX11" s="696"/>
      <c r="EY11" s="696"/>
      <c r="EZ11" s="672"/>
      <c r="FA11" s="671"/>
    </row>
    <row r="12" spans="1:157" s="45" customFormat="1" ht="18.75" customHeight="1" x14ac:dyDescent="0.25">
      <c r="A12" s="674"/>
      <c r="B12" s="677"/>
      <c r="C12" s="680"/>
      <c r="D12" s="683"/>
      <c r="E12" s="686"/>
      <c r="F12" s="542" t="s">
        <v>115</v>
      </c>
      <c r="G12" s="42"/>
      <c r="H12" s="42"/>
      <c r="I12" s="42"/>
      <c r="J12" s="42"/>
      <c r="K12" s="42"/>
      <c r="L12" s="42"/>
      <c r="M12" s="42"/>
      <c r="N12" s="42"/>
      <c r="O12" s="42"/>
      <c r="P12" s="42"/>
      <c r="Q12" s="42"/>
      <c r="R12" s="42"/>
      <c r="S12" s="42"/>
      <c r="T12" s="42"/>
      <c r="U12" s="42"/>
      <c r="V12" s="42"/>
      <c r="W12" s="42"/>
      <c r="X12" s="42"/>
      <c r="Y12" s="42"/>
      <c r="Z12" s="42"/>
      <c r="AA12" s="42"/>
      <c r="AB12" s="42"/>
      <c r="AC12" s="42">
        <v>0</v>
      </c>
      <c r="AD12" s="42">
        <v>0</v>
      </c>
      <c r="AE12" s="42">
        <v>0</v>
      </c>
      <c r="AF12" s="42">
        <v>0</v>
      </c>
      <c r="AG12" s="42">
        <v>992773</v>
      </c>
      <c r="AH12" s="42">
        <v>992773</v>
      </c>
      <c r="AI12" s="42">
        <v>0</v>
      </c>
      <c r="AJ12" s="42">
        <v>0</v>
      </c>
      <c r="AK12" s="42">
        <v>0</v>
      </c>
      <c r="AL12" s="42">
        <v>0</v>
      </c>
      <c r="AM12" s="42">
        <v>208007227</v>
      </c>
      <c r="AN12" s="42">
        <v>0</v>
      </c>
      <c r="AO12" s="42">
        <f>209661094-209000000</f>
        <v>661094</v>
      </c>
      <c r="AP12" s="42">
        <v>208668321</v>
      </c>
      <c r="AQ12" s="42"/>
      <c r="AR12" s="42">
        <v>0</v>
      </c>
      <c r="AS12" s="42">
        <v>0</v>
      </c>
      <c r="AT12" s="42">
        <v>0</v>
      </c>
      <c r="AU12" s="42">
        <v>1090971838</v>
      </c>
      <c r="AV12" s="42">
        <v>318471743</v>
      </c>
      <c r="AW12" s="42">
        <v>0</v>
      </c>
      <c r="AX12" s="42">
        <v>522500095</v>
      </c>
      <c r="AY12" s="42">
        <f>1969386711-1300632932</f>
        <v>668753779</v>
      </c>
      <c r="AZ12" s="42">
        <f>1703369626-1050632932</f>
        <v>652736694</v>
      </c>
      <c r="BA12" s="42">
        <f t="shared" si="0"/>
        <v>1969386711</v>
      </c>
      <c r="BB12" s="42">
        <f t="shared" si="1"/>
        <v>1969386711</v>
      </c>
      <c r="BC12" s="42">
        <f t="shared" si="1"/>
        <v>1703369626</v>
      </c>
      <c r="BD12" s="42">
        <f t="shared" si="2"/>
        <v>1969386711</v>
      </c>
      <c r="BE12" s="42">
        <f t="shared" si="2"/>
        <v>1703369626</v>
      </c>
      <c r="BF12" s="42">
        <v>0</v>
      </c>
      <c r="BG12" s="42">
        <v>0</v>
      </c>
      <c r="BH12" s="42">
        <v>0</v>
      </c>
      <c r="BI12" s="42">
        <v>0</v>
      </c>
      <c r="BJ12" s="42">
        <v>0</v>
      </c>
      <c r="BK12" s="42">
        <v>0</v>
      </c>
      <c r="BL12" s="42">
        <v>0</v>
      </c>
      <c r="BM12" s="42">
        <v>172296572</v>
      </c>
      <c r="BN12" s="42">
        <v>172296572</v>
      </c>
      <c r="BO12" s="42">
        <v>29875010</v>
      </c>
      <c r="BP12" s="42">
        <v>0</v>
      </c>
      <c r="BQ12" s="42">
        <v>37531247</v>
      </c>
      <c r="BR12" s="42">
        <v>17797878</v>
      </c>
      <c r="BS12" s="42">
        <v>0</v>
      </c>
      <c r="BT12" s="42">
        <v>0</v>
      </c>
      <c r="BU12" s="42">
        <f>473897660-277234078</f>
        <v>196663582</v>
      </c>
      <c r="BV12" s="42">
        <v>0</v>
      </c>
      <c r="BW12" s="42">
        <v>37531249</v>
      </c>
      <c r="BX12" s="42">
        <v>0</v>
      </c>
      <c r="BY12" s="42">
        <v>0</v>
      </c>
      <c r="BZ12" s="42">
        <v>0</v>
      </c>
      <c r="CA12" s="42">
        <v>0</v>
      </c>
      <c r="CB12" s="42">
        <v>111245380</v>
      </c>
      <c r="CC12" s="42">
        <v>2589731033</v>
      </c>
      <c r="CD12" s="42">
        <v>2597309376</v>
      </c>
      <c r="CE12" s="42">
        <f t="shared" ref="CE12:CE13" si="9">+BG12+BI12+BK12+BM12+BO12+BQ12+BS12+BU12+BW12+BY12+CA12+CC12</f>
        <v>3063628693</v>
      </c>
      <c r="CF12" s="42">
        <f t="shared" si="3"/>
        <v>3063628693</v>
      </c>
      <c r="CG12" s="42">
        <f t="shared" si="3"/>
        <v>2898649206</v>
      </c>
      <c r="CH12" s="42">
        <f>+BG12+BI12+BK12+BM12+BO12+BQ12+BS12+BU12+BW12+BY12+CA12+CC12</f>
        <v>3063628693</v>
      </c>
      <c r="CI12" s="42">
        <f>+BH12+BJ12+BL12+BN12+BP12+BR12+BT12+BV12+BX12+BZ12+CB12+CD12</f>
        <v>2898649206</v>
      </c>
      <c r="CJ12" s="42">
        <v>17228190000</v>
      </c>
      <c r="CK12" s="42">
        <v>0</v>
      </c>
      <c r="CL12" s="42">
        <v>0</v>
      </c>
      <c r="CM12" s="42">
        <v>0</v>
      </c>
      <c r="CN12" s="42">
        <v>0</v>
      </c>
      <c r="CO12" s="42">
        <v>15033237410</v>
      </c>
      <c r="CP12" s="42">
        <v>15033237410</v>
      </c>
      <c r="CQ12" s="42">
        <v>7079000</v>
      </c>
      <c r="CR12" s="42">
        <v>7079000</v>
      </c>
      <c r="CS12" s="43">
        <v>7079000</v>
      </c>
      <c r="CT12" s="44">
        <v>7079000</v>
      </c>
      <c r="CU12" s="42">
        <v>7079000</v>
      </c>
      <c r="CV12" s="43">
        <v>7079000</v>
      </c>
      <c r="CW12" s="42">
        <v>7079000</v>
      </c>
      <c r="CX12" s="43">
        <v>7079000</v>
      </c>
      <c r="CY12" s="42">
        <v>7079000</v>
      </c>
      <c r="CZ12" s="43">
        <v>7079000</v>
      </c>
      <c r="DA12" s="42">
        <v>7079000</v>
      </c>
      <c r="DB12" s="43">
        <v>7079000</v>
      </c>
      <c r="DC12" s="42">
        <v>7079000</v>
      </c>
      <c r="DD12" s="42"/>
      <c r="DE12" s="42">
        <v>7079000</v>
      </c>
      <c r="DF12" s="42"/>
      <c r="DG12" s="43">
        <v>17697500</v>
      </c>
      <c r="DH12" s="42"/>
      <c r="DI12" s="42">
        <f>+CK12+CM12+CO12+CQ12+CS12+CU12+CW12+CY12+DA12+DC12+DE12+DG12</f>
        <v>15107566910</v>
      </c>
      <c r="DJ12" s="42">
        <f>CK12+CM12+CO12+CQ12+CS12+CU12+CW12+CY12+DA12</f>
        <v>15075711410</v>
      </c>
      <c r="DK12" s="42">
        <f t="shared" si="5"/>
        <v>15075711410</v>
      </c>
      <c r="DL12" s="42">
        <f>+CK12+CM12+CO12+CQ12+CS12+CU12+CW12+CY12+DA12+DC12+DE12+DG12</f>
        <v>15107566910</v>
      </c>
      <c r="DM12" s="42">
        <f>+CL12+CN12+CP12+CR12+CT12+CV12+CX12+CZ12+DB12+DD12+DF12+DH12</f>
        <v>15075711410</v>
      </c>
      <c r="DN12" s="549"/>
      <c r="DO12" s="549"/>
      <c r="DP12" s="549"/>
      <c r="DQ12" s="549"/>
      <c r="DR12" s="549"/>
      <c r="DS12" s="549"/>
      <c r="DT12" s="549"/>
      <c r="DU12" s="549"/>
      <c r="DV12" s="549"/>
      <c r="DW12" s="549"/>
      <c r="DX12" s="549"/>
      <c r="DY12" s="549"/>
      <c r="DZ12" s="549"/>
      <c r="EA12" s="549"/>
      <c r="EB12" s="549"/>
      <c r="EC12" s="549"/>
      <c r="ED12" s="549"/>
      <c r="EE12" s="549"/>
      <c r="EF12" s="549"/>
      <c r="EG12" s="549"/>
      <c r="EH12" s="549"/>
      <c r="EI12" s="549"/>
      <c r="EJ12" s="549"/>
      <c r="EK12" s="549"/>
      <c r="EL12" s="549"/>
      <c r="EM12" s="546"/>
      <c r="EN12" s="546"/>
      <c r="EO12" s="546"/>
      <c r="EP12" s="546"/>
      <c r="EQ12" s="546"/>
      <c r="ER12" s="35">
        <f t="shared" ref="ER12:ER44" si="10">IFERROR(DB12/DA12,0)</f>
        <v>1</v>
      </c>
      <c r="ES12" s="35">
        <f t="shared" si="6"/>
        <v>1</v>
      </c>
      <c r="ET12" s="35">
        <f t="shared" si="7"/>
        <v>0.99789142088929528</v>
      </c>
      <c r="EU12" s="39">
        <f t="shared" si="8"/>
        <v>0.9785666901745399</v>
      </c>
      <c r="EV12" s="39">
        <f>IFERROR((Y12+BE12+CI12+DM12)/G12,0)</f>
        <v>0</v>
      </c>
      <c r="EW12" s="666"/>
      <c r="EX12" s="696"/>
      <c r="EY12" s="696"/>
      <c r="EZ12" s="672"/>
      <c r="FA12" s="671"/>
    </row>
    <row r="13" spans="1:157" s="40" customFormat="1" ht="18.75" customHeight="1" x14ac:dyDescent="0.2">
      <c r="A13" s="674"/>
      <c r="B13" s="677"/>
      <c r="C13" s="680"/>
      <c r="D13" s="683"/>
      <c r="E13" s="686"/>
      <c r="F13" s="46" t="s">
        <v>116</v>
      </c>
      <c r="G13" s="34">
        <f t="shared" ref="G13:G14" si="11">AA13+BE13+CI13+DL13+DN13</f>
        <v>1.5133613116099284E-2</v>
      </c>
      <c r="H13" s="545"/>
      <c r="I13" s="545"/>
      <c r="J13" s="545"/>
      <c r="K13" s="545"/>
      <c r="L13" s="545"/>
      <c r="M13" s="545"/>
      <c r="N13" s="545"/>
      <c r="O13" s="545"/>
      <c r="P13" s="545"/>
      <c r="Q13" s="545"/>
      <c r="R13" s="545"/>
      <c r="S13" s="545"/>
      <c r="T13" s="545"/>
      <c r="U13" s="545"/>
      <c r="V13" s="545"/>
      <c r="W13" s="545"/>
      <c r="X13" s="545"/>
      <c r="Y13" s="545"/>
      <c r="Z13" s="545"/>
      <c r="AA13" s="545"/>
      <c r="AB13" s="547">
        <v>0.08</v>
      </c>
      <c r="AC13" s="545">
        <v>0</v>
      </c>
      <c r="AD13" s="545">
        <v>0</v>
      </c>
      <c r="AE13" s="545">
        <v>0</v>
      </c>
      <c r="AF13" s="545">
        <v>0</v>
      </c>
      <c r="AG13" s="545">
        <v>1E-4</v>
      </c>
      <c r="AH13" s="547">
        <v>1E-4</v>
      </c>
      <c r="AI13" s="547">
        <v>0</v>
      </c>
      <c r="AJ13" s="547">
        <v>0</v>
      </c>
      <c r="AK13" s="547">
        <v>0</v>
      </c>
      <c r="AL13" s="547">
        <v>0</v>
      </c>
      <c r="AM13" s="547">
        <v>0</v>
      </c>
      <c r="AN13" s="34">
        <v>0</v>
      </c>
      <c r="AO13" s="36">
        <v>1E-4</v>
      </c>
      <c r="AP13" s="34">
        <v>0</v>
      </c>
      <c r="AQ13" s="34">
        <v>1.5E-3</v>
      </c>
      <c r="AR13" s="34">
        <v>0</v>
      </c>
      <c r="AS13" s="34">
        <v>1.8E-3</v>
      </c>
      <c r="AT13" s="34">
        <f>+(AT14/AS14)*AS13</f>
        <v>3.3613116099283505E-5</v>
      </c>
      <c r="AU13" s="34">
        <v>2.4199999999999999E-2</v>
      </c>
      <c r="AV13" s="34">
        <v>0</v>
      </c>
      <c r="AW13" s="34">
        <v>2.4199999999999999E-2</v>
      </c>
      <c r="AX13" s="34">
        <v>0</v>
      </c>
      <c r="AY13" s="34">
        <v>2.81E-2</v>
      </c>
      <c r="AZ13" s="34">
        <v>0</v>
      </c>
      <c r="BA13" s="36">
        <f t="shared" si="0"/>
        <v>0.08</v>
      </c>
      <c r="BB13" s="47">
        <f t="shared" si="1"/>
        <v>0.08</v>
      </c>
      <c r="BC13" s="47">
        <f t="shared" si="1"/>
        <v>1.3361311609928352E-4</v>
      </c>
      <c r="BD13" s="47">
        <f t="shared" si="2"/>
        <v>0.08</v>
      </c>
      <c r="BE13" s="36">
        <f t="shared" si="2"/>
        <v>1.3361311609928352E-4</v>
      </c>
      <c r="BF13" s="34">
        <v>7.9899999999999999E-2</v>
      </c>
      <c r="BG13" s="550">
        <v>0</v>
      </c>
      <c r="BH13" s="550">
        <v>0</v>
      </c>
      <c r="BI13" s="34">
        <v>8.0000000000000002E-3</v>
      </c>
      <c r="BJ13" s="34">
        <v>5.7000000000000002E-3</v>
      </c>
      <c r="BK13" s="34">
        <v>8.8999999999999999E-3</v>
      </c>
      <c r="BL13" s="547">
        <v>4.1999999999999997E-3</v>
      </c>
      <c r="BM13" s="34">
        <v>8.8999999999999999E-3</v>
      </c>
      <c r="BN13" s="547">
        <v>1E-4</v>
      </c>
      <c r="BO13" s="547">
        <v>8.8999999999999999E-3</v>
      </c>
      <c r="BP13" s="547">
        <v>5.0000000000000001E-3</v>
      </c>
      <c r="BQ13" s="34">
        <v>8.8999999999999999E-3</v>
      </c>
      <c r="BR13" s="34">
        <v>0</v>
      </c>
      <c r="BS13" s="34">
        <v>8.8999999999999999E-3</v>
      </c>
      <c r="BT13" s="39">
        <v>0</v>
      </c>
      <c r="BU13" s="34">
        <v>8.8999999999999999E-3</v>
      </c>
      <c r="BV13" s="39">
        <v>0</v>
      </c>
      <c r="BW13" s="34">
        <v>-4.6399999999999997E-2</v>
      </c>
      <c r="BX13" s="39">
        <v>0</v>
      </c>
      <c r="BY13" s="34">
        <v>0</v>
      </c>
      <c r="BZ13" s="39">
        <v>0</v>
      </c>
      <c r="CA13" s="547">
        <v>0</v>
      </c>
      <c r="CB13" s="551">
        <v>0</v>
      </c>
      <c r="CC13" s="550">
        <v>0</v>
      </c>
      <c r="CD13" s="550">
        <v>0</v>
      </c>
      <c r="CE13" s="48">
        <f t="shared" si="9"/>
        <v>1.4999999999999993E-2</v>
      </c>
      <c r="CF13" s="48">
        <f t="shared" si="3"/>
        <v>1.4999999999999993E-2</v>
      </c>
      <c r="CG13" s="48">
        <f t="shared" si="3"/>
        <v>1.4999999999999999E-2</v>
      </c>
      <c r="CH13" s="36">
        <f>BG13+BI13+BK13+BM13+BO13+BQ13+BS13+BU13+BW13+BY13+CA13+CC13</f>
        <v>1.4999999999999993E-2</v>
      </c>
      <c r="CI13" s="36">
        <f>BH13+BJ13+BL13+BN13+BP13+BR13+BT13+BV13+BX13+BZ13+CB13+CD13</f>
        <v>1.4999999999999999E-2</v>
      </c>
      <c r="CJ13" s="39">
        <v>0</v>
      </c>
      <c r="CK13" s="550">
        <v>0</v>
      </c>
      <c r="CL13" s="550">
        <v>0</v>
      </c>
      <c r="CM13" s="550">
        <v>0</v>
      </c>
      <c r="CN13" s="550">
        <v>0</v>
      </c>
      <c r="CO13" s="550">
        <v>0</v>
      </c>
      <c r="CP13" s="550">
        <v>0</v>
      </c>
      <c r="CQ13" s="550">
        <v>0</v>
      </c>
      <c r="CR13" s="550">
        <v>0</v>
      </c>
      <c r="CS13" s="552"/>
      <c r="CT13" s="550">
        <v>0</v>
      </c>
      <c r="CU13" s="550"/>
      <c r="CV13" s="552">
        <v>0</v>
      </c>
      <c r="CW13" s="550"/>
      <c r="CX13" s="552">
        <v>0</v>
      </c>
      <c r="CY13" s="550"/>
      <c r="CZ13" s="553"/>
      <c r="DA13" s="550"/>
      <c r="DB13" s="552">
        <v>0</v>
      </c>
      <c r="DC13" s="550"/>
      <c r="DD13" s="550"/>
      <c r="DE13" s="550"/>
      <c r="DF13" s="550"/>
      <c r="DG13" s="550"/>
      <c r="DH13" s="550"/>
      <c r="DI13" s="36">
        <f>+CK13+CM13+CO13+CQ13+CS13+CU13+CW13+CY13+DA13+DC13+DE13+DG13</f>
        <v>0</v>
      </c>
      <c r="DJ13" s="36">
        <f>CK13+CM13+CP1+CO13+CQ13+CS13+CU13+CW13+CY13+DA13</f>
        <v>0</v>
      </c>
      <c r="DK13" s="36">
        <f t="shared" si="5"/>
        <v>0</v>
      </c>
      <c r="DL13" s="36">
        <f>CK13+CM13+CO13+CQ13+CS13+CU13+CW13+CY13+DA13+DC13+DE13+DG13</f>
        <v>0</v>
      </c>
      <c r="DM13" s="36">
        <f>CL13+CN13+CP13+CR13+CT13+CV13+CX13+CZ13+DB13+DD13+DF13+DH13</f>
        <v>0</v>
      </c>
      <c r="DN13" s="550"/>
      <c r="DO13" s="550"/>
      <c r="DP13" s="550"/>
      <c r="DQ13" s="550"/>
      <c r="DR13" s="550"/>
      <c r="DS13" s="550"/>
      <c r="DT13" s="550"/>
      <c r="DU13" s="550"/>
      <c r="DV13" s="550"/>
      <c r="DW13" s="550"/>
      <c r="DX13" s="550"/>
      <c r="DY13" s="550"/>
      <c r="DZ13" s="550"/>
      <c r="EA13" s="550"/>
      <c r="EB13" s="550"/>
      <c r="EC13" s="550"/>
      <c r="ED13" s="550"/>
      <c r="EE13" s="550"/>
      <c r="EF13" s="550"/>
      <c r="EG13" s="550"/>
      <c r="EH13" s="550"/>
      <c r="EI13" s="550"/>
      <c r="EJ13" s="550"/>
      <c r="EK13" s="550"/>
      <c r="EL13" s="550"/>
      <c r="EM13" s="546"/>
      <c r="EN13" s="546"/>
      <c r="EO13" s="546"/>
      <c r="EP13" s="546"/>
      <c r="EQ13" s="546"/>
      <c r="ER13" s="35">
        <f t="shared" si="10"/>
        <v>0</v>
      </c>
      <c r="ES13" s="35">
        <f t="shared" si="6"/>
        <v>0</v>
      </c>
      <c r="ET13" s="35">
        <f>IFERROR(DM13/DL13,0)</f>
        <v>0</v>
      </c>
      <c r="EU13" s="39">
        <f t="shared" si="8"/>
        <v>0.15930119069578194</v>
      </c>
      <c r="EV13" s="39">
        <f t="shared" ref="EV13:EV43" si="12">(Y13+BE13+CI13+DM13)/G13</f>
        <v>1</v>
      </c>
      <c r="EW13" s="666"/>
      <c r="EX13" s="696"/>
      <c r="EY13" s="696"/>
      <c r="EZ13" s="672"/>
      <c r="FA13" s="671"/>
    </row>
    <row r="14" spans="1:157" s="45" customFormat="1" ht="18.75" customHeight="1" x14ac:dyDescent="0.25">
      <c r="A14" s="674"/>
      <c r="B14" s="677"/>
      <c r="C14" s="680"/>
      <c r="D14" s="683"/>
      <c r="E14" s="686"/>
      <c r="F14" s="41" t="s">
        <v>117</v>
      </c>
      <c r="G14" s="42">
        <f t="shared" si="11"/>
        <v>238916606</v>
      </c>
      <c r="H14" s="42"/>
      <c r="I14" s="42"/>
      <c r="J14" s="42"/>
      <c r="K14" s="42"/>
      <c r="L14" s="42"/>
      <c r="M14" s="42"/>
      <c r="N14" s="42"/>
      <c r="O14" s="42"/>
      <c r="P14" s="42"/>
      <c r="Q14" s="42"/>
      <c r="R14" s="42"/>
      <c r="S14" s="42"/>
      <c r="T14" s="42"/>
      <c r="U14" s="42"/>
      <c r="V14" s="42"/>
      <c r="W14" s="42"/>
      <c r="X14" s="42"/>
      <c r="Y14" s="42"/>
      <c r="Z14" s="42"/>
      <c r="AA14" s="42"/>
      <c r="AB14" s="42">
        <v>8318246009</v>
      </c>
      <c r="AC14" s="42">
        <v>0</v>
      </c>
      <c r="AD14" s="42">
        <v>0</v>
      </c>
      <c r="AE14" s="42">
        <v>6138000</v>
      </c>
      <c r="AF14" s="42">
        <v>6138000</v>
      </c>
      <c r="AG14" s="42">
        <v>5319600</v>
      </c>
      <c r="AH14" s="42">
        <v>5319600</v>
      </c>
      <c r="AI14" s="42">
        <v>0</v>
      </c>
      <c r="AJ14" s="42">
        <v>0</v>
      </c>
      <c r="AK14" s="42">
        <v>0</v>
      </c>
      <c r="AL14" s="42">
        <v>0</v>
      </c>
      <c r="AM14" s="42">
        <v>0</v>
      </c>
      <c r="AN14" s="42">
        <v>6319300</v>
      </c>
      <c r="AO14" s="42">
        <v>9722000</v>
      </c>
      <c r="AP14" s="42">
        <v>0</v>
      </c>
      <c r="AQ14" s="42">
        <v>152586468</v>
      </c>
      <c r="AR14" s="42">
        <v>0</v>
      </c>
      <c r="AS14" s="42">
        <v>182216370</v>
      </c>
      <c r="AT14" s="42">
        <v>3402700</v>
      </c>
      <c r="AU14" s="42">
        <v>2519897507</v>
      </c>
      <c r="AV14" s="42">
        <v>0</v>
      </c>
      <c r="AW14" s="42">
        <v>2519897507</v>
      </c>
      <c r="AX14" s="42">
        <v>0</v>
      </c>
      <c r="AY14" s="42">
        <v>2920009157</v>
      </c>
      <c r="AZ14" s="42">
        <v>0</v>
      </c>
      <c r="BA14" s="42">
        <f t="shared" si="0"/>
        <v>8315786609</v>
      </c>
      <c r="BB14" s="42">
        <f t="shared" si="1"/>
        <v>8315786609</v>
      </c>
      <c r="BC14" s="42">
        <f t="shared" si="1"/>
        <v>21179600</v>
      </c>
      <c r="BD14" s="42">
        <f t="shared" si="2"/>
        <v>8315786609</v>
      </c>
      <c r="BE14" s="42">
        <f t="shared" si="2"/>
        <v>21179600</v>
      </c>
      <c r="BF14" s="42">
        <v>235186245</v>
      </c>
      <c r="BG14" s="42">
        <v>0</v>
      </c>
      <c r="BH14" s="42">
        <v>0</v>
      </c>
      <c r="BI14" s="42">
        <v>0</v>
      </c>
      <c r="BJ14" s="42">
        <v>0</v>
      </c>
      <c r="BK14" s="42">
        <v>0</v>
      </c>
      <c r="BL14" s="42">
        <v>0</v>
      </c>
      <c r="BM14" s="42">
        <v>0</v>
      </c>
      <c r="BN14" s="42">
        <v>0</v>
      </c>
      <c r="BO14" s="42">
        <v>0</v>
      </c>
      <c r="BP14" s="42"/>
      <c r="BQ14" s="42">
        <v>235186245</v>
      </c>
      <c r="BR14" s="42">
        <v>0</v>
      </c>
      <c r="BS14" s="42">
        <v>0</v>
      </c>
      <c r="BT14" s="42">
        <v>0</v>
      </c>
      <c r="BU14" s="42">
        <v>0</v>
      </c>
      <c r="BV14" s="42">
        <v>52757996</v>
      </c>
      <c r="BW14" s="42">
        <v>0</v>
      </c>
      <c r="BX14" s="42">
        <v>0</v>
      </c>
      <c r="BY14" s="42">
        <v>0</v>
      </c>
      <c r="BZ14" s="42">
        <v>0</v>
      </c>
      <c r="CA14" s="42">
        <v>0</v>
      </c>
      <c r="CB14" s="42">
        <v>0</v>
      </c>
      <c r="CC14" s="42">
        <v>0</v>
      </c>
      <c r="CD14" s="42">
        <v>0</v>
      </c>
      <c r="CE14" s="42">
        <f>+BG14+BI14+BK14+BM14+BO14+BQ14+BS14+BU14+BW14+BY14+CA14+CC14</f>
        <v>235186245</v>
      </c>
      <c r="CF14" s="42">
        <f t="shared" si="3"/>
        <v>235186245</v>
      </c>
      <c r="CG14" s="42">
        <f t="shared" si="3"/>
        <v>52757996</v>
      </c>
      <c r="CH14" s="42">
        <f>+BG14+BI14+BK14+BM14+BO14+BQ14+BS14+BU14+BW14+BY14+CA14+CC14</f>
        <v>235186245</v>
      </c>
      <c r="CI14" s="42">
        <f>+BH14+BJ14+BL14+BN14+BP14+BR14+BT14+BV14+BX14+BZ14+CB14+CD14</f>
        <v>52757996</v>
      </c>
      <c r="CJ14" s="42">
        <v>164979010</v>
      </c>
      <c r="CK14" s="42">
        <v>0</v>
      </c>
      <c r="CL14" s="42">
        <v>0</v>
      </c>
      <c r="CM14" s="42">
        <v>0</v>
      </c>
      <c r="CN14" s="42">
        <v>0</v>
      </c>
      <c r="CO14" s="42">
        <v>0</v>
      </c>
      <c r="CP14" s="42">
        <v>0</v>
      </c>
      <c r="CQ14" s="42">
        <v>0</v>
      </c>
      <c r="CR14" s="42">
        <v>0</v>
      </c>
      <c r="CS14" s="43"/>
      <c r="CT14" s="44">
        <v>57207465</v>
      </c>
      <c r="CU14" s="42">
        <v>164979010</v>
      </c>
      <c r="CV14" s="43">
        <v>0</v>
      </c>
      <c r="CW14" s="42"/>
      <c r="CX14" s="43">
        <v>0</v>
      </c>
      <c r="CY14" s="42"/>
      <c r="CZ14" s="43">
        <v>0</v>
      </c>
      <c r="DA14" s="42"/>
      <c r="DB14" s="43">
        <v>0</v>
      </c>
      <c r="DC14" s="42"/>
      <c r="DD14" s="42"/>
      <c r="DE14" s="42"/>
      <c r="DF14" s="42"/>
      <c r="DG14" s="42"/>
      <c r="DH14" s="42"/>
      <c r="DI14" s="42">
        <f t="shared" si="4"/>
        <v>164979010</v>
      </c>
      <c r="DJ14" s="42">
        <f>CK14+CM14+CO14+CQ14+CS14+CU14+CW14+CY14+DA14</f>
        <v>164979010</v>
      </c>
      <c r="DK14" s="42">
        <f t="shared" si="5"/>
        <v>57207465</v>
      </c>
      <c r="DL14" s="42">
        <f>+CK14+CM14+CO14+CQ14+CS14+CU14+CW14+CY14+DA14+DC14+DE14+DG14</f>
        <v>164979010</v>
      </c>
      <c r="DM14" s="42">
        <f>+CL14+CN14+CP14+CR14+CT14+CV14+CX14+CZ14+DB14+DD14+DF14+DH14</f>
        <v>57207465</v>
      </c>
      <c r="DN14" s="549"/>
      <c r="DO14" s="549"/>
      <c r="DP14" s="549"/>
      <c r="DQ14" s="549"/>
      <c r="DR14" s="549"/>
      <c r="DS14" s="549"/>
      <c r="DT14" s="549"/>
      <c r="DU14" s="549"/>
      <c r="DV14" s="549"/>
      <c r="DW14" s="549"/>
      <c r="DX14" s="549"/>
      <c r="DY14" s="549"/>
      <c r="DZ14" s="549"/>
      <c r="EA14" s="549"/>
      <c r="EB14" s="549"/>
      <c r="EC14" s="549"/>
      <c r="ED14" s="549"/>
      <c r="EE14" s="549"/>
      <c r="EF14" s="549"/>
      <c r="EG14" s="549"/>
      <c r="EH14" s="549"/>
      <c r="EI14" s="549"/>
      <c r="EJ14" s="549"/>
      <c r="EK14" s="549"/>
      <c r="EL14" s="549"/>
      <c r="EM14" s="546"/>
      <c r="EN14" s="546"/>
      <c r="EO14" s="546"/>
      <c r="EP14" s="546"/>
      <c r="EQ14" s="546"/>
      <c r="ER14" s="35">
        <f t="shared" si="10"/>
        <v>0</v>
      </c>
      <c r="ES14" s="35">
        <f t="shared" si="6"/>
        <v>0.34675602065984029</v>
      </c>
      <c r="ET14" s="35">
        <f t="shared" si="7"/>
        <v>0.34675602065984029</v>
      </c>
      <c r="EU14" s="39">
        <f t="shared" si="8"/>
        <v>1.5046556365424187E-2</v>
      </c>
      <c r="EV14" s="39">
        <f t="shared" si="12"/>
        <v>0.54891563711565527</v>
      </c>
      <c r="EW14" s="666"/>
      <c r="EX14" s="696"/>
      <c r="EY14" s="696"/>
      <c r="EZ14" s="672"/>
      <c r="FA14" s="671"/>
    </row>
    <row r="15" spans="1:157" s="45" customFormat="1" ht="18.75" customHeight="1" thickBot="1" x14ac:dyDescent="0.3">
      <c r="A15" s="674"/>
      <c r="B15" s="677"/>
      <c r="C15" s="680"/>
      <c r="D15" s="683"/>
      <c r="E15" s="686"/>
      <c r="F15" s="49" t="s">
        <v>118</v>
      </c>
      <c r="G15" s="50">
        <f>+G10+G13</f>
        <v>0.32003361311609929</v>
      </c>
      <c r="H15" s="50">
        <f>H10+H13</f>
        <v>0.32</v>
      </c>
      <c r="I15" s="50">
        <f>I10+I13</f>
        <v>0</v>
      </c>
      <c r="J15" s="50">
        <f t="shared" ref="J15:V15" si="13">J10+J13</f>
        <v>0</v>
      </c>
      <c r="K15" s="50">
        <f t="shared" si="13"/>
        <v>0.32</v>
      </c>
      <c r="L15" s="50">
        <f t="shared" si="13"/>
        <v>2.0000000000000002E-5</v>
      </c>
      <c r="M15" s="50">
        <f t="shared" si="13"/>
        <v>0.32</v>
      </c>
      <c r="N15" s="50">
        <f t="shared" si="13"/>
        <v>1.4999999999999999E-4</v>
      </c>
      <c r="O15" s="50">
        <f t="shared" si="13"/>
        <v>0.32</v>
      </c>
      <c r="P15" s="50">
        <f t="shared" si="13"/>
        <v>0.03</v>
      </c>
      <c r="Q15" s="50">
        <f t="shared" si="13"/>
        <v>0.32</v>
      </c>
      <c r="R15" s="50">
        <f t="shared" si="13"/>
        <v>0.03</v>
      </c>
      <c r="S15" s="50">
        <f t="shared" si="13"/>
        <v>0.32</v>
      </c>
      <c r="T15" s="50">
        <f t="shared" si="13"/>
        <v>0.03</v>
      </c>
      <c r="U15" s="50">
        <f t="shared" si="13"/>
        <v>0.24</v>
      </c>
      <c r="V15" s="50">
        <f t="shared" si="13"/>
        <v>0.24</v>
      </c>
      <c r="W15" s="50">
        <f>+W10</f>
        <v>0.24</v>
      </c>
      <c r="X15" s="50">
        <f>+X10</f>
        <v>0.24</v>
      </c>
      <c r="Y15" s="50">
        <f t="shared" ref="Y15" si="14">+Y10</f>
        <v>0.24</v>
      </c>
      <c r="Z15" s="50">
        <f>+Z10</f>
        <v>0.24</v>
      </c>
      <c r="AA15" s="50">
        <f>+AA10</f>
        <v>0.24</v>
      </c>
      <c r="AB15" s="51">
        <f t="shared" ref="AB15:AZ15" si="15">+AB10+AB13</f>
        <v>0.08</v>
      </c>
      <c r="AC15" s="50">
        <f>+AC10+AC13</f>
        <v>0</v>
      </c>
      <c r="AD15" s="50">
        <f>+AD10+AD13</f>
        <v>0</v>
      </c>
      <c r="AE15" s="50">
        <f>+AE10+AE13</f>
        <v>0</v>
      </c>
      <c r="AF15" s="50">
        <f t="shared" si="15"/>
        <v>0</v>
      </c>
      <c r="AG15" s="50">
        <f t="shared" si="15"/>
        <v>1E-4</v>
      </c>
      <c r="AH15" s="50">
        <f>+AH10+AH13</f>
        <v>1E-4</v>
      </c>
      <c r="AI15" s="50">
        <f t="shared" si="15"/>
        <v>0</v>
      </c>
      <c r="AJ15" s="50">
        <f t="shared" si="15"/>
        <v>0</v>
      </c>
      <c r="AK15" s="50">
        <f t="shared" si="15"/>
        <v>0</v>
      </c>
      <c r="AL15" s="50">
        <f t="shared" si="15"/>
        <v>0</v>
      </c>
      <c r="AM15" s="50">
        <f t="shared" si="15"/>
        <v>0</v>
      </c>
      <c r="AN15" s="51">
        <f>+AN10+AN13</f>
        <v>0</v>
      </c>
      <c r="AO15" s="51">
        <f t="shared" si="15"/>
        <v>1E-4</v>
      </c>
      <c r="AP15" s="51">
        <f t="shared" si="15"/>
        <v>0</v>
      </c>
      <c r="AQ15" s="51">
        <f t="shared" si="15"/>
        <v>1.5E-3</v>
      </c>
      <c r="AR15" s="51">
        <f t="shared" si="15"/>
        <v>0</v>
      </c>
      <c r="AS15" s="51">
        <f t="shared" si="15"/>
        <v>1.8E-3</v>
      </c>
      <c r="AT15" s="51">
        <f t="shared" si="15"/>
        <v>3.3613116099283505E-5</v>
      </c>
      <c r="AU15" s="51">
        <f t="shared" si="15"/>
        <v>2.4199999999999999E-2</v>
      </c>
      <c r="AV15" s="51">
        <f>+AV10+AV13</f>
        <v>0</v>
      </c>
      <c r="AW15" s="51">
        <f t="shared" si="15"/>
        <v>2.4199999999999999E-2</v>
      </c>
      <c r="AX15" s="51">
        <f t="shared" si="15"/>
        <v>0</v>
      </c>
      <c r="AY15" s="51">
        <f t="shared" si="15"/>
        <v>2.81E-2</v>
      </c>
      <c r="AZ15" s="51">
        <f t="shared" si="15"/>
        <v>0</v>
      </c>
      <c r="BA15" s="51">
        <f t="shared" si="0"/>
        <v>0.08</v>
      </c>
      <c r="BB15" s="51">
        <f t="shared" si="1"/>
        <v>0.08</v>
      </c>
      <c r="BC15" s="51">
        <f t="shared" si="1"/>
        <v>1.3361311609928352E-4</v>
      </c>
      <c r="BD15" s="51">
        <f t="shared" si="2"/>
        <v>0.08</v>
      </c>
      <c r="BE15" s="51">
        <f t="shared" si="2"/>
        <v>1.3361311609928352E-4</v>
      </c>
      <c r="BF15" s="52">
        <f t="shared" ref="BF15:CC16" si="16">+BF10+BF13</f>
        <v>7.9899999999999999E-2</v>
      </c>
      <c r="BG15" s="51">
        <f t="shared" si="16"/>
        <v>0</v>
      </c>
      <c r="BH15" s="51">
        <f t="shared" si="16"/>
        <v>0</v>
      </c>
      <c r="BI15" s="51">
        <f t="shared" si="16"/>
        <v>8.0000000000000002E-3</v>
      </c>
      <c r="BJ15" s="51">
        <f t="shared" si="16"/>
        <v>5.7000000000000002E-3</v>
      </c>
      <c r="BK15" s="51">
        <f t="shared" si="16"/>
        <v>8.8999999999999999E-3</v>
      </c>
      <c r="BL15" s="51">
        <f t="shared" si="16"/>
        <v>4.1999999999999997E-3</v>
      </c>
      <c r="BM15" s="51">
        <f t="shared" si="16"/>
        <v>8.8999999999999999E-3</v>
      </c>
      <c r="BN15" s="51">
        <f t="shared" si="16"/>
        <v>1E-4</v>
      </c>
      <c r="BO15" s="51">
        <f t="shared" si="16"/>
        <v>8.8999999999999999E-3</v>
      </c>
      <c r="BP15" s="51">
        <f t="shared" si="16"/>
        <v>5.0000000000000001E-3</v>
      </c>
      <c r="BQ15" s="51">
        <f t="shared" si="16"/>
        <v>8.8999999999999999E-3</v>
      </c>
      <c r="BR15" s="51">
        <f t="shared" si="16"/>
        <v>0</v>
      </c>
      <c r="BS15" s="51">
        <f t="shared" si="16"/>
        <v>8.8999999999999999E-3</v>
      </c>
      <c r="BT15" s="51">
        <f t="shared" si="16"/>
        <v>0</v>
      </c>
      <c r="BU15" s="51">
        <f t="shared" si="16"/>
        <v>8.8999999999999999E-3</v>
      </c>
      <c r="BV15" s="51">
        <f t="shared" si="16"/>
        <v>0</v>
      </c>
      <c r="BW15" s="51">
        <f t="shared" si="16"/>
        <v>-4.6399999999999997E-2</v>
      </c>
      <c r="BX15" s="51">
        <f t="shared" si="16"/>
        <v>0</v>
      </c>
      <c r="BY15" s="51">
        <f t="shared" si="16"/>
        <v>0</v>
      </c>
      <c r="BZ15" s="51">
        <f t="shared" si="16"/>
        <v>0</v>
      </c>
      <c r="CA15" s="51">
        <f t="shared" si="16"/>
        <v>0</v>
      </c>
      <c r="CB15" s="51">
        <f t="shared" si="16"/>
        <v>0</v>
      </c>
      <c r="CC15" s="51">
        <f t="shared" si="16"/>
        <v>0</v>
      </c>
      <c r="CD15" s="51">
        <v>0</v>
      </c>
      <c r="CE15" s="52">
        <f t="shared" ref="CE15" si="17">+BG15+BI15+BK15+BM15+BO15+BQ15+BS15+BU15+BW15+BY15+CA15+CC15</f>
        <v>1.4999999999999993E-2</v>
      </c>
      <c r="CF15" s="52">
        <f t="shared" si="3"/>
        <v>1.4999999999999993E-2</v>
      </c>
      <c r="CG15" s="52">
        <f t="shared" si="3"/>
        <v>1.4999999999999999E-2</v>
      </c>
      <c r="CH15" s="51">
        <f>+BG15+BI15+BK15+BM15+BO15+BQ15+BS15+BU15+BW15+BY15+CA15+CC15</f>
        <v>1.4999999999999993E-2</v>
      </c>
      <c r="CI15" s="51">
        <f>+BH15+BJ15+BL15+BN15+BP15+BR15+BT15+BV15+BX15+BZ15+CB15+CD15</f>
        <v>1.4999999999999999E-2</v>
      </c>
      <c r="CJ15" s="51">
        <f>+CJ10+CJ13</f>
        <v>6.4900000000000013E-2</v>
      </c>
      <c r="CK15" s="51">
        <f t="shared" ref="CK15:DH15" si="18">+CK10+CK13</f>
        <v>0</v>
      </c>
      <c r="CL15" s="51">
        <f t="shared" si="18"/>
        <v>0</v>
      </c>
      <c r="CM15" s="51">
        <f t="shared" si="18"/>
        <v>0</v>
      </c>
      <c r="CN15" s="51">
        <f t="shared" si="18"/>
        <v>0</v>
      </c>
      <c r="CO15" s="51">
        <f t="shared" si="18"/>
        <v>0</v>
      </c>
      <c r="CP15" s="51">
        <f t="shared" si="18"/>
        <v>0</v>
      </c>
      <c r="CQ15" s="51">
        <f t="shared" si="18"/>
        <v>0</v>
      </c>
      <c r="CR15" s="51">
        <f>+CR10+CR13</f>
        <v>0</v>
      </c>
      <c r="CS15" s="53">
        <f t="shared" si="18"/>
        <v>0</v>
      </c>
      <c r="CT15" s="54">
        <f t="shared" si="18"/>
        <v>0</v>
      </c>
      <c r="CU15" s="51">
        <f t="shared" si="18"/>
        <v>0</v>
      </c>
      <c r="CV15" s="51">
        <f t="shared" si="18"/>
        <v>0</v>
      </c>
      <c r="CW15" s="51">
        <f t="shared" si="18"/>
        <v>1.0800000000000001E-2</v>
      </c>
      <c r="CX15" s="53">
        <f>+CX10+CX13</f>
        <v>0</v>
      </c>
      <c r="CY15" s="51">
        <f t="shared" si="18"/>
        <v>1.0800000000000001E-2</v>
      </c>
      <c r="CZ15" s="53">
        <f t="shared" si="18"/>
        <v>6.3E-3</v>
      </c>
      <c r="DA15" s="51">
        <f t="shared" si="18"/>
        <v>1.0800000000000001E-2</v>
      </c>
      <c r="DB15" s="51">
        <f t="shared" si="18"/>
        <v>7.9000000000000008E-3</v>
      </c>
      <c r="DC15" s="51">
        <f t="shared" si="18"/>
        <v>1.0800000000000001E-2</v>
      </c>
      <c r="DD15" s="51">
        <f t="shared" si="18"/>
        <v>0</v>
      </c>
      <c r="DE15" s="51">
        <f t="shared" si="18"/>
        <v>1.0800000000000001E-2</v>
      </c>
      <c r="DF15" s="51">
        <f t="shared" si="18"/>
        <v>0</v>
      </c>
      <c r="DG15" s="51">
        <f t="shared" si="18"/>
        <v>7.0000000000000001E-3</v>
      </c>
      <c r="DH15" s="51">
        <f t="shared" si="18"/>
        <v>0</v>
      </c>
      <c r="DI15" s="51">
        <f>CK15+CM15+CO15+CQ15+CS15+CU15+CW15+CY15+DA15+DC15+DE15+DG15</f>
        <v>6.1000000000000006E-2</v>
      </c>
      <c r="DJ15" s="51">
        <f>IFERROR(CK15+CM15+CR14CO15+CO15+CQ15+CS15+CU15,0)+CW15+CY15+DA15</f>
        <v>3.2399999999999998E-2</v>
      </c>
      <c r="DK15" s="51">
        <f t="shared" si="5"/>
        <v>1.4200000000000001E-2</v>
      </c>
      <c r="DL15" s="51">
        <f>+CK15+CM15+CO15+CQ15+CS15+CU15+CW15+CY15+DA15+DC15+DE15+DG15</f>
        <v>6.1000000000000006E-2</v>
      </c>
      <c r="DM15" s="53">
        <f>CL15+CN15+CP15+CR15+CT15+CV15+CX15+CZ15+DB15+DD15+DF15+DH15</f>
        <v>1.4200000000000001E-2</v>
      </c>
      <c r="DN15" s="51">
        <f>DN10</f>
        <v>3.8999999999999998E-3</v>
      </c>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4"/>
      <c r="EN15" s="554"/>
      <c r="EO15" s="554"/>
      <c r="EP15" s="554"/>
      <c r="EQ15" s="554"/>
      <c r="ER15" s="50">
        <f t="shared" si="10"/>
        <v>0.73148148148148151</v>
      </c>
      <c r="ES15" s="50">
        <f t="shared" si="6"/>
        <v>0.43827160493827166</v>
      </c>
      <c r="ET15" s="50">
        <f t="shared" si="7"/>
        <v>0.23278688524590163</v>
      </c>
      <c r="EU15" s="56">
        <f t="shared" si="8"/>
        <v>0.73308005747441285</v>
      </c>
      <c r="EV15" s="56">
        <f t="shared" si="12"/>
        <v>0.84157914068355233</v>
      </c>
      <c r="EW15" s="666"/>
      <c r="EX15" s="696"/>
      <c r="EY15" s="696"/>
      <c r="EZ15" s="672"/>
      <c r="FA15" s="671"/>
    </row>
    <row r="16" spans="1:157" s="40" customFormat="1" ht="30.75" customHeight="1" thickBot="1" x14ac:dyDescent="0.3">
      <c r="A16" s="674"/>
      <c r="B16" s="678"/>
      <c r="C16" s="681"/>
      <c r="D16" s="684"/>
      <c r="E16" s="687"/>
      <c r="F16" s="57" t="s">
        <v>119</v>
      </c>
      <c r="G16" s="58">
        <f>+G11+G14</f>
        <v>30329649253</v>
      </c>
      <c r="H16" s="59">
        <f t="shared" ref="H16:BS16" si="19">+H11+H14</f>
        <v>11308000000</v>
      </c>
      <c r="I16" s="59">
        <f t="shared" si="19"/>
        <v>0</v>
      </c>
      <c r="J16" s="59">
        <f t="shared" si="19"/>
        <v>0</v>
      </c>
      <c r="K16" s="59">
        <f t="shared" si="19"/>
        <v>11308000000</v>
      </c>
      <c r="L16" s="59">
        <f t="shared" si="19"/>
        <v>30690000</v>
      </c>
      <c r="M16" s="59">
        <f t="shared" si="19"/>
        <v>11308000000</v>
      </c>
      <c r="N16" s="59">
        <f t="shared" si="19"/>
        <v>180817068</v>
      </c>
      <c r="O16" s="59">
        <f t="shared" si="19"/>
        <v>11308000000</v>
      </c>
      <c r="P16" s="59">
        <f t="shared" si="19"/>
        <v>1040836780</v>
      </c>
      <c r="Q16" s="59">
        <f t="shared" si="19"/>
        <v>11308000000</v>
      </c>
      <c r="R16" s="59">
        <f t="shared" si="19"/>
        <v>1040836780</v>
      </c>
      <c r="S16" s="59">
        <f t="shared" si="19"/>
        <v>11308000000</v>
      </c>
      <c r="T16" s="59">
        <f t="shared" si="19"/>
        <v>1040836780</v>
      </c>
      <c r="U16" s="59">
        <f t="shared" si="19"/>
        <v>11308000000</v>
      </c>
      <c r="V16" s="59">
        <f t="shared" si="19"/>
        <v>9964964565</v>
      </c>
      <c r="W16" s="59">
        <f t="shared" si="19"/>
        <v>11308000000</v>
      </c>
      <c r="X16" s="59">
        <f t="shared" si="19"/>
        <v>11308000000</v>
      </c>
      <c r="Y16" s="59">
        <f t="shared" si="19"/>
        <v>9964964565</v>
      </c>
      <c r="Z16" s="59">
        <f t="shared" si="19"/>
        <v>11308000000</v>
      </c>
      <c r="AA16" s="59">
        <f t="shared" si="19"/>
        <v>9964964565</v>
      </c>
      <c r="AB16" s="59">
        <f t="shared" si="19"/>
        <v>8318246009</v>
      </c>
      <c r="AC16" s="59">
        <f t="shared" si="19"/>
        <v>0</v>
      </c>
      <c r="AD16" s="59">
        <f t="shared" si="19"/>
        <v>0</v>
      </c>
      <c r="AE16" s="59">
        <f t="shared" si="19"/>
        <v>6138000</v>
      </c>
      <c r="AF16" s="59">
        <f t="shared" si="19"/>
        <v>6138000</v>
      </c>
      <c r="AG16" s="59">
        <f t="shared" si="19"/>
        <v>6312373</v>
      </c>
      <c r="AH16" s="59">
        <f t="shared" si="19"/>
        <v>6312373</v>
      </c>
      <c r="AI16" s="59">
        <f t="shared" si="19"/>
        <v>0</v>
      </c>
      <c r="AJ16" s="59">
        <f t="shared" si="19"/>
        <v>0</v>
      </c>
      <c r="AK16" s="59">
        <f t="shared" si="19"/>
        <v>0</v>
      </c>
      <c r="AL16" s="59">
        <f t="shared" si="19"/>
        <v>0</v>
      </c>
      <c r="AM16" s="59">
        <f t="shared" si="19"/>
        <v>208007227</v>
      </c>
      <c r="AN16" s="59">
        <f t="shared" si="19"/>
        <v>6319300</v>
      </c>
      <c r="AO16" s="59">
        <f t="shared" si="19"/>
        <v>10383094</v>
      </c>
      <c r="AP16" s="59">
        <f t="shared" si="19"/>
        <v>208668321</v>
      </c>
      <c r="AQ16" s="59">
        <f t="shared" si="19"/>
        <v>152586468</v>
      </c>
      <c r="AR16" s="59">
        <f t="shared" si="19"/>
        <v>0</v>
      </c>
      <c r="AS16" s="59">
        <f t="shared" si="19"/>
        <v>432216370</v>
      </c>
      <c r="AT16" s="59">
        <f t="shared" si="19"/>
        <v>238588945</v>
      </c>
      <c r="AU16" s="59">
        <f t="shared" si="19"/>
        <v>3360869345</v>
      </c>
      <c r="AV16" s="59">
        <f t="shared" si="19"/>
        <v>840971838</v>
      </c>
      <c r="AW16" s="59">
        <f t="shared" si="19"/>
        <v>2519897507</v>
      </c>
      <c r="AX16" s="59">
        <f t="shared" si="19"/>
        <v>0</v>
      </c>
      <c r="AY16" s="59">
        <f t="shared" si="19"/>
        <v>3588762936</v>
      </c>
      <c r="AZ16" s="59">
        <f t="shared" si="19"/>
        <v>668753779</v>
      </c>
      <c r="BA16" s="59">
        <f t="shared" si="19"/>
        <v>10285173320</v>
      </c>
      <c r="BB16" s="59">
        <f t="shared" si="19"/>
        <v>10285173320</v>
      </c>
      <c r="BC16" s="59">
        <f t="shared" si="19"/>
        <v>1975752556</v>
      </c>
      <c r="BD16" s="59">
        <f t="shared" si="19"/>
        <v>10285173320</v>
      </c>
      <c r="BE16" s="59">
        <f t="shared" si="19"/>
        <v>1975752556</v>
      </c>
      <c r="BF16" s="59">
        <f t="shared" si="19"/>
        <v>235186245</v>
      </c>
      <c r="BG16" s="59">
        <f t="shared" si="19"/>
        <v>0</v>
      </c>
      <c r="BH16" s="59">
        <f t="shared" si="19"/>
        <v>0</v>
      </c>
      <c r="BI16" s="59">
        <f t="shared" si="19"/>
        <v>0</v>
      </c>
      <c r="BJ16" s="59">
        <f t="shared" si="19"/>
        <v>0</v>
      </c>
      <c r="BK16" s="59">
        <f t="shared" si="19"/>
        <v>29875010</v>
      </c>
      <c r="BL16" s="59">
        <f t="shared" si="19"/>
        <v>29875010</v>
      </c>
      <c r="BM16" s="59">
        <f t="shared" si="19"/>
        <v>307400572</v>
      </c>
      <c r="BN16" s="59">
        <f t="shared" si="19"/>
        <v>307400572</v>
      </c>
      <c r="BO16" s="59">
        <f t="shared" si="19"/>
        <v>0</v>
      </c>
      <c r="BP16" s="59">
        <f t="shared" si="19"/>
        <v>0</v>
      </c>
      <c r="BQ16" s="59">
        <f t="shared" si="19"/>
        <v>235186245</v>
      </c>
      <c r="BR16" s="59">
        <f t="shared" si="19"/>
        <v>17797878</v>
      </c>
      <c r="BS16" s="59">
        <f t="shared" si="19"/>
        <v>324000000</v>
      </c>
      <c r="BT16" s="59">
        <f t="shared" si="16"/>
        <v>0</v>
      </c>
      <c r="BU16" s="59">
        <f t="shared" si="16"/>
        <v>-187377922</v>
      </c>
      <c r="BV16" s="59">
        <f t="shared" si="16"/>
        <v>52757996</v>
      </c>
      <c r="BW16" s="59">
        <f t="shared" si="16"/>
        <v>0</v>
      </c>
      <c r="BX16" s="59">
        <f t="shared" si="16"/>
        <v>0</v>
      </c>
      <c r="BY16" s="59">
        <f t="shared" si="16"/>
        <v>0</v>
      </c>
      <c r="BZ16" s="59">
        <f t="shared" si="16"/>
        <v>0</v>
      </c>
      <c r="CA16" s="59">
        <f t="shared" si="16"/>
        <v>0</v>
      </c>
      <c r="CB16" s="59">
        <f t="shared" si="16"/>
        <v>112376903</v>
      </c>
      <c r="CC16" s="59">
        <f t="shared" si="16"/>
        <v>2589731033</v>
      </c>
      <c r="CD16" s="59">
        <f t="shared" ref="CD16:DN16" si="20">+CD11+CD14</f>
        <v>2596177853</v>
      </c>
      <c r="CE16" s="59">
        <f t="shared" si="20"/>
        <v>3298814938</v>
      </c>
      <c r="CF16" s="59">
        <f t="shared" si="20"/>
        <v>3298814938</v>
      </c>
      <c r="CG16" s="59">
        <f t="shared" si="20"/>
        <v>3116386212</v>
      </c>
      <c r="CH16" s="59">
        <f t="shared" si="20"/>
        <v>3298814938</v>
      </c>
      <c r="CI16" s="59">
        <f t="shared" si="20"/>
        <v>3116386212</v>
      </c>
      <c r="CJ16" s="59">
        <f t="shared" si="20"/>
        <v>17393169010</v>
      </c>
      <c r="CK16" s="59">
        <f t="shared" si="20"/>
        <v>15029697910</v>
      </c>
      <c r="CL16" s="59">
        <f t="shared" si="20"/>
        <v>15029697910</v>
      </c>
      <c r="CM16" s="59">
        <f t="shared" si="20"/>
        <v>70790000</v>
      </c>
      <c r="CN16" s="59">
        <f t="shared" si="20"/>
        <v>70790000</v>
      </c>
      <c r="CO16" s="59">
        <f t="shared" si="20"/>
        <v>0</v>
      </c>
      <c r="CP16" s="59">
        <f t="shared" si="20"/>
        <v>0</v>
      </c>
      <c r="CQ16" s="59">
        <f t="shared" si="20"/>
        <v>0</v>
      </c>
      <c r="CR16" s="59">
        <f t="shared" si="20"/>
        <v>0</v>
      </c>
      <c r="CS16" s="59">
        <f t="shared" si="20"/>
        <v>0</v>
      </c>
      <c r="CT16" s="60">
        <f>+CT11+CT14</f>
        <v>57207465</v>
      </c>
      <c r="CU16" s="59">
        <f t="shared" si="20"/>
        <v>164979010</v>
      </c>
      <c r="CV16" s="59">
        <f t="shared" si="20"/>
        <v>0</v>
      </c>
      <c r="CW16" s="59">
        <f t="shared" si="20"/>
        <v>0</v>
      </c>
      <c r="CX16" s="59">
        <f t="shared" si="20"/>
        <v>0</v>
      </c>
      <c r="CY16" s="59">
        <f t="shared" si="20"/>
        <v>0</v>
      </c>
      <c r="CZ16" s="59">
        <f t="shared" si="20"/>
        <v>0</v>
      </c>
      <c r="DA16" s="59">
        <f t="shared" si="20"/>
        <v>0</v>
      </c>
      <c r="DB16" s="59">
        <f t="shared" si="20"/>
        <v>0</v>
      </c>
      <c r="DC16" s="59">
        <f t="shared" si="20"/>
        <v>0</v>
      </c>
      <c r="DD16" s="59">
        <f t="shared" si="20"/>
        <v>0</v>
      </c>
      <c r="DE16" s="59">
        <f t="shared" si="20"/>
        <v>0</v>
      </c>
      <c r="DF16" s="59">
        <f t="shared" si="20"/>
        <v>0</v>
      </c>
      <c r="DG16" s="59">
        <f t="shared" si="20"/>
        <v>7079000</v>
      </c>
      <c r="DH16" s="59">
        <f t="shared" si="20"/>
        <v>0</v>
      </c>
      <c r="DI16" s="59">
        <f>+DI11+DI14</f>
        <v>15272545920</v>
      </c>
      <c r="DJ16" s="59">
        <f>+DJ11+DJ14</f>
        <v>15265466920</v>
      </c>
      <c r="DK16" s="59">
        <f t="shared" si="20"/>
        <v>15157695375</v>
      </c>
      <c r="DL16" s="59">
        <f t="shared" si="20"/>
        <v>15272545920</v>
      </c>
      <c r="DM16" s="59">
        <f t="shared" si="20"/>
        <v>15157695375</v>
      </c>
      <c r="DN16" s="59">
        <f t="shared" si="20"/>
        <v>0</v>
      </c>
      <c r="DO16" s="61"/>
      <c r="DP16" s="61"/>
      <c r="DQ16" s="61"/>
      <c r="DR16" s="61"/>
      <c r="DS16" s="61"/>
      <c r="DT16" s="61"/>
      <c r="DU16" s="61"/>
      <c r="DV16" s="61"/>
      <c r="DW16" s="61"/>
      <c r="DX16" s="61"/>
      <c r="DY16" s="61"/>
      <c r="DZ16" s="61"/>
      <c r="EA16" s="61"/>
      <c r="EB16" s="61"/>
      <c r="EC16" s="61"/>
      <c r="ED16" s="61"/>
      <c r="EE16" s="61"/>
      <c r="EF16" s="61"/>
      <c r="EG16" s="61"/>
      <c r="EH16" s="61"/>
      <c r="EI16" s="61"/>
      <c r="EJ16" s="61"/>
      <c r="EK16" s="61"/>
      <c r="EL16" s="61"/>
      <c r="EM16" s="62"/>
      <c r="EN16" s="61"/>
      <c r="EO16" s="61"/>
      <c r="EP16" s="61"/>
      <c r="EQ16" s="62"/>
      <c r="ER16" s="63">
        <f t="shared" si="10"/>
        <v>0</v>
      </c>
      <c r="ES16" s="63">
        <f>IFERROR(DK16/DJ16,0)</f>
        <v>0.9929401736897544</v>
      </c>
      <c r="ET16" s="63">
        <f>DM16/DL16</f>
        <v>0.99247993454387995</v>
      </c>
      <c r="EU16" s="64">
        <f t="shared" si="8"/>
        <v>0.75240820350969306</v>
      </c>
      <c r="EV16" s="65">
        <f>(Y16+BE16+CI16+DM16)/G16</f>
        <v>0.99621325838482488</v>
      </c>
      <c r="EW16" s="667"/>
      <c r="EX16" s="696"/>
      <c r="EY16" s="696"/>
      <c r="EZ16" s="672"/>
      <c r="FA16" s="671"/>
    </row>
    <row r="17" spans="1:157" s="40" customFormat="1" ht="18.75" customHeight="1" x14ac:dyDescent="0.25">
      <c r="A17" s="673" t="s">
        <v>103</v>
      </c>
      <c r="B17" s="676">
        <v>2</v>
      </c>
      <c r="C17" s="679" t="s">
        <v>120</v>
      </c>
      <c r="D17" s="682" t="s">
        <v>105</v>
      </c>
      <c r="E17" s="685">
        <v>538</v>
      </c>
      <c r="F17" s="33" t="s">
        <v>106</v>
      </c>
      <c r="G17" s="66">
        <f>AA17+BE17+CI17+DL17+DN17</f>
        <v>5.7500000000000002E-2</v>
      </c>
      <c r="H17" s="66">
        <v>0.06</v>
      </c>
      <c r="I17" s="67"/>
      <c r="J17" s="67"/>
      <c r="K17" s="66">
        <v>0.06</v>
      </c>
      <c r="L17" s="67">
        <v>0</v>
      </c>
      <c r="M17" s="66">
        <v>0.06</v>
      </c>
      <c r="N17" s="67">
        <v>0</v>
      </c>
      <c r="O17" s="66">
        <v>0.06</v>
      </c>
      <c r="P17" s="67">
        <v>0.04</v>
      </c>
      <c r="Q17" s="66">
        <v>0.06</v>
      </c>
      <c r="R17" s="67">
        <v>0.04</v>
      </c>
      <c r="S17" s="66">
        <v>0.06</v>
      </c>
      <c r="T17" s="67">
        <v>0.04</v>
      </c>
      <c r="U17" s="66">
        <v>5.7500000000000002E-2</v>
      </c>
      <c r="V17" s="66">
        <v>5.7500000000000002E-2</v>
      </c>
      <c r="W17" s="67">
        <f>+U17</f>
        <v>5.7500000000000002E-2</v>
      </c>
      <c r="X17" s="67">
        <f>+U17</f>
        <v>5.7500000000000002E-2</v>
      </c>
      <c r="Y17" s="67">
        <f>+V17</f>
        <v>5.7500000000000002E-2</v>
      </c>
      <c r="Z17" s="67">
        <f>+X17</f>
        <v>5.7500000000000002E-2</v>
      </c>
      <c r="AA17" s="67">
        <f>+Y17</f>
        <v>5.7500000000000002E-2</v>
      </c>
      <c r="AB17" s="555">
        <v>0</v>
      </c>
      <c r="AC17" s="555">
        <v>0</v>
      </c>
      <c r="AD17" s="555">
        <v>0</v>
      </c>
      <c r="AE17" s="555">
        <v>0</v>
      </c>
      <c r="AF17" s="555">
        <v>0</v>
      </c>
      <c r="AG17" s="555">
        <v>0</v>
      </c>
      <c r="AH17" s="555">
        <v>0</v>
      </c>
      <c r="AI17" s="555">
        <v>0</v>
      </c>
      <c r="AJ17" s="555">
        <v>0</v>
      </c>
      <c r="AK17" s="555">
        <v>0</v>
      </c>
      <c r="AL17" s="68">
        <v>0</v>
      </c>
      <c r="AM17" s="68">
        <v>0</v>
      </c>
      <c r="AN17" s="69">
        <v>0</v>
      </c>
      <c r="AO17" s="69">
        <v>0</v>
      </c>
      <c r="AP17" s="70">
        <v>0</v>
      </c>
      <c r="AQ17" s="69"/>
      <c r="AR17" s="70">
        <v>0</v>
      </c>
      <c r="AS17" s="69">
        <v>0</v>
      </c>
      <c r="AT17" s="70">
        <v>0</v>
      </c>
      <c r="AU17" s="69">
        <v>0</v>
      </c>
      <c r="AV17" s="70">
        <v>0</v>
      </c>
      <c r="AW17" s="69">
        <v>0</v>
      </c>
      <c r="AX17" s="70">
        <v>0</v>
      </c>
      <c r="AY17" s="69">
        <v>0</v>
      </c>
      <c r="AZ17" s="71">
        <v>0</v>
      </c>
      <c r="BA17" s="67">
        <f t="shared" ref="BA17:BA22" si="21">+AC17+AE17+AG17+AI17+AK17+AM17+AO17+AQ17+AS17+AU17+AW17+AY17</f>
        <v>0</v>
      </c>
      <c r="BB17" s="67">
        <f t="shared" ref="BB17:BC22" si="22">+AC17+AE17+AG17+AI17+AK17+AM17+AO17+AQ17+AS17+AU17+AW17+AY17</f>
        <v>0</v>
      </c>
      <c r="BC17" s="67">
        <f t="shared" si="22"/>
        <v>0</v>
      </c>
      <c r="BD17" s="67">
        <f t="shared" ref="BD17:BE22" si="23">+AC17+AE17+AG17+AI17+AK17+AM17+AO17+AQ17+AS17+AU17+AW17+AY17</f>
        <v>0</v>
      </c>
      <c r="BE17" s="67">
        <f t="shared" si="23"/>
        <v>0</v>
      </c>
      <c r="BF17" s="555">
        <v>0</v>
      </c>
      <c r="BG17" s="68">
        <v>0</v>
      </c>
      <c r="BH17" s="556">
        <v>0</v>
      </c>
      <c r="BI17" s="68">
        <v>0</v>
      </c>
      <c r="BJ17" s="68">
        <v>0</v>
      </c>
      <c r="BK17" s="68">
        <v>0</v>
      </c>
      <c r="BL17" s="556">
        <v>0</v>
      </c>
      <c r="BM17" s="68">
        <v>0</v>
      </c>
      <c r="BN17" s="556">
        <v>0</v>
      </c>
      <c r="BO17" s="556">
        <v>0</v>
      </c>
      <c r="BP17" s="556">
        <v>0</v>
      </c>
      <c r="BQ17" s="68">
        <v>0</v>
      </c>
      <c r="BR17" s="68">
        <v>0</v>
      </c>
      <c r="BS17" s="68">
        <v>0</v>
      </c>
      <c r="BT17" s="556">
        <v>0</v>
      </c>
      <c r="BU17" s="68">
        <v>0</v>
      </c>
      <c r="BV17" s="68">
        <v>0</v>
      </c>
      <c r="BW17" s="68">
        <v>0</v>
      </c>
      <c r="BX17" s="68">
        <v>0</v>
      </c>
      <c r="BY17" s="68">
        <v>0</v>
      </c>
      <c r="BZ17" s="68">
        <v>0</v>
      </c>
      <c r="CA17" s="68">
        <v>0</v>
      </c>
      <c r="CB17" s="68">
        <v>0</v>
      </c>
      <c r="CC17" s="68">
        <v>0</v>
      </c>
      <c r="CD17" s="556">
        <v>0</v>
      </c>
      <c r="CE17" s="72">
        <f>+BG17+BI17+BK17+BM17+BO17+BQ17+BS17+BU17+BW17+BY17+CA17+CC17</f>
        <v>0</v>
      </c>
      <c r="CF17" s="72">
        <f t="shared" si="3"/>
        <v>0</v>
      </c>
      <c r="CG17" s="72">
        <f t="shared" si="3"/>
        <v>0</v>
      </c>
      <c r="CH17" s="67">
        <f>BG17+BI17+BK17+BM17+BO17+BQ17+BS17+BU17+BW17+BY17+CA17+CC17</f>
        <v>0</v>
      </c>
      <c r="CI17" s="67">
        <f>BH17+BJ17+BL17+BN17+BP17+BR17+BT17+BV17+BX17+BZ17+CB17+CD17</f>
        <v>0</v>
      </c>
      <c r="CJ17" s="555">
        <v>0</v>
      </c>
      <c r="CK17" s="68">
        <v>0</v>
      </c>
      <c r="CL17" s="68">
        <v>0</v>
      </c>
      <c r="CM17" s="68">
        <v>0</v>
      </c>
      <c r="CN17" s="68">
        <v>0</v>
      </c>
      <c r="CO17" s="68">
        <v>0</v>
      </c>
      <c r="CP17" s="68">
        <v>0</v>
      </c>
      <c r="CQ17" s="68">
        <v>0</v>
      </c>
      <c r="CR17" s="68">
        <v>0</v>
      </c>
      <c r="CS17" s="68">
        <v>0</v>
      </c>
      <c r="CT17" s="557">
        <v>0</v>
      </c>
      <c r="CU17" s="68">
        <v>0</v>
      </c>
      <c r="CV17" s="558">
        <v>0</v>
      </c>
      <c r="CW17" s="68">
        <v>0</v>
      </c>
      <c r="CX17" s="558">
        <v>0</v>
      </c>
      <c r="CY17" s="68">
        <v>0</v>
      </c>
      <c r="CZ17" s="558">
        <v>0</v>
      </c>
      <c r="DA17" s="68">
        <v>0</v>
      </c>
      <c r="DB17" s="558">
        <v>0</v>
      </c>
      <c r="DC17" s="68">
        <v>0</v>
      </c>
      <c r="DD17" s="68"/>
      <c r="DE17" s="68">
        <v>0</v>
      </c>
      <c r="DF17" s="68"/>
      <c r="DG17" s="68">
        <v>0</v>
      </c>
      <c r="DH17" s="556"/>
      <c r="DI17" s="72">
        <f t="shared" si="4"/>
        <v>0</v>
      </c>
      <c r="DJ17" s="72">
        <f>CK17+CM17+CO17+CQ17+CS17+CU17+CW17+CY17</f>
        <v>0</v>
      </c>
      <c r="DK17" s="72">
        <f t="shared" ref="DK17:DK22" si="24">CL17+CN17+CP17+CR17+CT17+CV17+CX17+CZ17+DB17+DD17+DF17+DH17</f>
        <v>0</v>
      </c>
      <c r="DL17" s="72">
        <f>CK17+CM17+CO17+CQ17+CS17+CU17+CW17+CY17+DA17+DC17+DE17+DG17</f>
        <v>0</v>
      </c>
      <c r="DM17" s="72">
        <f>CL17+CN17+CP17+CR17+CT17+CV17+CX17+CZ17+DB17+DD17+DF17+DH17</f>
        <v>0</v>
      </c>
      <c r="DN17" s="555">
        <v>0</v>
      </c>
      <c r="DO17" s="556"/>
      <c r="DP17" s="556"/>
      <c r="DQ17" s="556"/>
      <c r="DR17" s="556"/>
      <c r="DS17" s="556"/>
      <c r="DT17" s="556"/>
      <c r="DU17" s="556"/>
      <c r="DV17" s="556"/>
      <c r="DW17" s="556"/>
      <c r="DX17" s="556"/>
      <c r="DY17" s="556"/>
      <c r="DZ17" s="556"/>
      <c r="EA17" s="556"/>
      <c r="EB17" s="556"/>
      <c r="EC17" s="556"/>
      <c r="ED17" s="556"/>
      <c r="EE17" s="556"/>
      <c r="EF17" s="556"/>
      <c r="EG17" s="556"/>
      <c r="EH17" s="556"/>
      <c r="EI17" s="556"/>
      <c r="EJ17" s="556"/>
      <c r="EK17" s="556"/>
      <c r="EL17" s="556"/>
      <c r="EM17" s="556"/>
      <c r="EN17" s="556"/>
      <c r="EO17" s="556"/>
      <c r="EP17" s="556"/>
      <c r="EQ17" s="556"/>
      <c r="ER17" s="68">
        <f t="shared" si="10"/>
        <v>0</v>
      </c>
      <c r="ES17" s="68">
        <f t="shared" si="6"/>
        <v>0</v>
      </c>
      <c r="ET17" s="68">
        <f>IFERROR(DM17/DL17,0)</f>
        <v>0</v>
      </c>
      <c r="EU17" s="73">
        <f t="shared" si="8"/>
        <v>1</v>
      </c>
      <c r="EV17" s="73">
        <f t="shared" si="12"/>
        <v>1</v>
      </c>
      <c r="EW17" s="666" t="s">
        <v>121</v>
      </c>
      <c r="EX17" s="671" t="s">
        <v>122</v>
      </c>
      <c r="EY17" s="671" t="s">
        <v>122</v>
      </c>
      <c r="EZ17" s="672" t="s">
        <v>123</v>
      </c>
      <c r="FA17" s="671" t="s">
        <v>124</v>
      </c>
    </row>
    <row r="18" spans="1:157" s="45" customFormat="1" ht="18.75" customHeight="1" x14ac:dyDescent="0.25">
      <c r="A18" s="674"/>
      <c r="B18" s="677"/>
      <c r="C18" s="680"/>
      <c r="D18" s="683"/>
      <c r="E18" s="686"/>
      <c r="F18" s="41" t="s">
        <v>114</v>
      </c>
      <c r="G18" s="42">
        <f>AA18+BE18+CI18+DL18+DN18</f>
        <v>2483517430</v>
      </c>
      <c r="H18" s="42">
        <v>1123000000</v>
      </c>
      <c r="I18" s="42"/>
      <c r="J18" s="42"/>
      <c r="K18" s="42">
        <v>1123000000</v>
      </c>
      <c r="L18" s="42">
        <v>0</v>
      </c>
      <c r="M18" s="42">
        <v>1123000000</v>
      </c>
      <c r="N18" s="42">
        <v>0</v>
      </c>
      <c r="O18" s="42">
        <v>1123000000</v>
      </c>
      <c r="P18" s="42">
        <v>738312462</v>
      </c>
      <c r="Q18" s="42">
        <v>1123000000</v>
      </c>
      <c r="R18" s="42">
        <f>+P18</f>
        <v>738312462</v>
      </c>
      <c r="S18" s="42">
        <v>1123000000</v>
      </c>
      <c r="T18" s="42">
        <f>+R18</f>
        <v>738312462</v>
      </c>
      <c r="U18" s="42">
        <v>1123000000</v>
      </c>
      <c r="V18" s="42">
        <v>1075511046</v>
      </c>
      <c r="W18" s="42">
        <f>+U18</f>
        <v>1123000000</v>
      </c>
      <c r="X18" s="42">
        <f>+U18</f>
        <v>1123000000</v>
      </c>
      <c r="Y18" s="42">
        <f>+V18</f>
        <v>1075511046</v>
      </c>
      <c r="Z18" s="42">
        <f>+X18</f>
        <v>1123000000</v>
      </c>
      <c r="AA18" s="42">
        <f>+Y18</f>
        <v>1075511046</v>
      </c>
      <c r="AB18" s="42">
        <v>0</v>
      </c>
      <c r="AC18" s="42">
        <v>0</v>
      </c>
      <c r="AD18" s="42">
        <v>0</v>
      </c>
      <c r="AE18" s="42">
        <v>0</v>
      </c>
      <c r="AF18" s="42">
        <v>0</v>
      </c>
      <c r="AG18" s="42">
        <v>0</v>
      </c>
      <c r="AH18" s="42">
        <v>0</v>
      </c>
      <c r="AI18" s="42">
        <v>0</v>
      </c>
      <c r="AJ18" s="42">
        <v>0</v>
      </c>
      <c r="AK18" s="42">
        <v>0</v>
      </c>
      <c r="AL18" s="42">
        <v>0</v>
      </c>
      <c r="AM18" s="42">
        <v>0</v>
      </c>
      <c r="AN18" s="42">
        <v>0</v>
      </c>
      <c r="AO18" s="42">
        <v>0</v>
      </c>
      <c r="AP18" s="42">
        <v>0</v>
      </c>
      <c r="AQ18" s="42"/>
      <c r="AR18" s="42">
        <v>0</v>
      </c>
      <c r="AS18" s="42">
        <v>0</v>
      </c>
      <c r="AT18" s="42">
        <v>0</v>
      </c>
      <c r="AU18" s="42">
        <v>0</v>
      </c>
      <c r="AV18" s="42">
        <v>0</v>
      </c>
      <c r="AW18" s="42">
        <v>0</v>
      </c>
      <c r="AX18" s="42">
        <v>0</v>
      </c>
      <c r="AY18" s="42">
        <v>239574280</v>
      </c>
      <c r="AZ18" s="42">
        <v>239574280</v>
      </c>
      <c r="BA18" s="42">
        <f t="shared" si="21"/>
        <v>239574280</v>
      </c>
      <c r="BB18" s="42">
        <f t="shared" si="22"/>
        <v>239574280</v>
      </c>
      <c r="BC18" s="42">
        <f t="shared" si="22"/>
        <v>239574280</v>
      </c>
      <c r="BD18" s="42">
        <f t="shared" si="23"/>
        <v>239574280</v>
      </c>
      <c r="BE18" s="42">
        <f t="shared" si="23"/>
        <v>239574280</v>
      </c>
      <c r="BF18" s="42">
        <v>0</v>
      </c>
      <c r="BG18" s="42">
        <v>0</v>
      </c>
      <c r="BH18" s="42">
        <v>0</v>
      </c>
      <c r="BI18" s="42">
        <v>0</v>
      </c>
      <c r="BJ18" s="42">
        <v>0</v>
      </c>
      <c r="BK18" s="42">
        <v>0</v>
      </c>
      <c r="BL18" s="42">
        <v>0</v>
      </c>
      <c r="BM18" s="42">
        <v>951420428</v>
      </c>
      <c r="BN18" s="42">
        <v>0</v>
      </c>
      <c r="BO18" s="42">
        <v>0</v>
      </c>
      <c r="BP18" s="42">
        <v>915694613</v>
      </c>
      <c r="BQ18" s="42">
        <f>933622550-951420428+31780000</f>
        <v>13982122</v>
      </c>
      <c r="BR18" s="42">
        <v>31780000</v>
      </c>
      <c r="BS18" s="42">
        <v>0</v>
      </c>
      <c r="BT18" s="42">
        <v>0</v>
      </c>
      <c r="BU18" s="42">
        <v>0</v>
      </c>
      <c r="BV18" s="42">
        <v>0</v>
      </c>
      <c r="BW18" s="42">
        <f>1185599340-965402550+850000</f>
        <v>221046790</v>
      </c>
      <c r="BX18" s="42">
        <v>220957491</v>
      </c>
      <c r="BY18" s="42">
        <v>0</v>
      </c>
      <c r="BZ18" s="42">
        <v>0</v>
      </c>
      <c r="CA18" s="42">
        <v>0</v>
      </c>
      <c r="CB18" s="42">
        <v>0</v>
      </c>
      <c r="CC18" s="42">
        <f>1168521403-1186449340</f>
        <v>-17927937</v>
      </c>
      <c r="CD18" s="42">
        <v>0</v>
      </c>
      <c r="CE18" s="42">
        <f>+BG18+BI18+BK18+BM18+BO18+BQ18+BS18+BU18+BW18+BY18+CA18+CC18</f>
        <v>1168521403</v>
      </c>
      <c r="CF18" s="42">
        <f t="shared" si="3"/>
        <v>1168521403</v>
      </c>
      <c r="CG18" s="42">
        <f t="shared" si="3"/>
        <v>1168432104</v>
      </c>
      <c r="CH18" s="42">
        <f>+BG18+BI18+BK18+BM18+BO18+BQ18+BS18+BU18+BW18+BY18+CA18+CC18</f>
        <v>1168521403</v>
      </c>
      <c r="CI18" s="42">
        <f>+BH18+BJ18+BL18+BN18+BP18+BR18+BT18+BV18+BX18+BZ18+CB18+CD18</f>
        <v>1168432104</v>
      </c>
      <c r="CJ18" s="42">
        <v>0</v>
      </c>
      <c r="CK18" s="42">
        <v>0</v>
      </c>
      <c r="CL18" s="42">
        <v>0</v>
      </c>
      <c r="CM18" s="42">
        <v>0</v>
      </c>
      <c r="CN18" s="42">
        <v>0</v>
      </c>
      <c r="CO18" s="42"/>
      <c r="CP18" s="42">
        <v>0</v>
      </c>
      <c r="CQ18" s="42"/>
      <c r="CR18" s="42">
        <v>0</v>
      </c>
      <c r="CS18" s="42"/>
      <c r="CT18" s="44">
        <v>0</v>
      </c>
      <c r="CU18" s="42"/>
      <c r="CV18" s="43">
        <v>0</v>
      </c>
      <c r="CW18" s="42"/>
      <c r="CX18" s="43">
        <v>0</v>
      </c>
      <c r="CY18" s="42"/>
      <c r="CZ18" s="43">
        <v>0</v>
      </c>
      <c r="DA18" s="42"/>
      <c r="DB18" s="43">
        <v>0</v>
      </c>
      <c r="DC18" s="42"/>
      <c r="DD18" s="42"/>
      <c r="DE18" s="42"/>
      <c r="DF18" s="42"/>
      <c r="DG18" s="42"/>
      <c r="DH18" s="42"/>
      <c r="DI18" s="42">
        <f t="shared" si="4"/>
        <v>0</v>
      </c>
      <c r="DJ18" s="42">
        <f>CK18+CM18+CO18+CR18</f>
        <v>0</v>
      </c>
      <c r="DK18" s="42">
        <f t="shared" si="24"/>
        <v>0</v>
      </c>
      <c r="DL18" s="42">
        <f>+CK18+CM18+CO18+CQ18+CS18+CU18+CW18+CY18+DA18+DC18+DE18+DG18</f>
        <v>0</v>
      </c>
      <c r="DM18" s="42">
        <f>+CL18+CN18+CP18+CR18+CT18+CV18+CX18+CZ18+DB18+DD18+DF18+DH18</f>
        <v>0</v>
      </c>
      <c r="DN18" s="546">
        <v>0</v>
      </c>
      <c r="DO18" s="549"/>
      <c r="DP18" s="549"/>
      <c r="DQ18" s="549"/>
      <c r="DR18" s="549"/>
      <c r="DS18" s="549"/>
      <c r="DT18" s="549"/>
      <c r="DU18" s="549"/>
      <c r="DV18" s="549"/>
      <c r="DW18" s="549"/>
      <c r="DX18" s="549"/>
      <c r="DY18" s="549"/>
      <c r="DZ18" s="549"/>
      <c r="EA18" s="549"/>
      <c r="EB18" s="549"/>
      <c r="EC18" s="549"/>
      <c r="ED18" s="549"/>
      <c r="EE18" s="549"/>
      <c r="EF18" s="549"/>
      <c r="EG18" s="549"/>
      <c r="EH18" s="549"/>
      <c r="EI18" s="549"/>
      <c r="EJ18" s="549"/>
      <c r="EK18" s="549"/>
      <c r="EL18" s="549"/>
      <c r="EM18" s="546"/>
      <c r="EN18" s="546"/>
      <c r="EO18" s="546"/>
      <c r="EP18" s="546"/>
      <c r="EQ18" s="546"/>
      <c r="ER18" s="35">
        <f t="shared" si="10"/>
        <v>0</v>
      </c>
      <c r="ES18" s="35">
        <f t="shared" si="6"/>
        <v>0</v>
      </c>
      <c r="ET18" s="35">
        <f>IFERROR(DM18/DL18,0)</f>
        <v>0</v>
      </c>
      <c r="EU18" s="39">
        <f t="shared" si="8"/>
        <v>0.98120250715152435</v>
      </c>
      <c r="EV18" s="39">
        <f t="shared" si="12"/>
        <v>1</v>
      </c>
      <c r="EW18" s="666"/>
      <c r="EX18" s="671"/>
      <c r="EY18" s="671"/>
      <c r="EZ18" s="672"/>
      <c r="FA18" s="671"/>
    </row>
    <row r="19" spans="1:157" s="45" customFormat="1" ht="18.75" customHeight="1" x14ac:dyDescent="0.25">
      <c r="A19" s="674"/>
      <c r="B19" s="677"/>
      <c r="C19" s="680"/>
      <c r="D19" s="683"/>
      <c r="E19" s="686"/>
      <c r="F19" s="542" t="s">
        <v>115</v>
      </c>
      <c r="G19" s="42"/>
      <c r="H19" s="42"/>
      <c r="I19" s="42"/>
      <c r="J19" s="42"/>
      <c r="K19" s="42"/>
      <c r="L19" s="42"/>
      <c r="M19" s="42"/>
      <c r="N19" s="42"/>
      <c r="O19" s="42"/>
      <c r="P19" s="42"/>
      <c r="Q19" s="42"/>
      <c r="R19" s="42"/>
      <c r="S19" s="42"/>
      <c r="T19" s="42"/>
      <c r="U19" s="42"/>
      <c r="V19" s="42"/>
      <c r="W19" s="42"/>
      <c r="X19" s="42"/>
      <c r="Y19" s="42"/>
      <c r="Z19" s="42"/>
      <c r="AA19" s="42"/>
      <c r="AB19" s="42"/>
      <c r="AC19" s="42">
        <v>0</v>
      </c>
      <c r="AD19" s="42">
        <v>0</v>
      </c>
      <c r="AE19" s="42">
        <v>0</v>
      </c>
      <c r="AF19" s="42">
        <v>0</v>
      </c>
      <c r="AG19" s="42">
        <v>0</v>
      </c>
      <c r="AH19" s="42">
        <v>0</v>
      </c>
      <c r="AI19" s="42">
        <v>0</v>
      </c>
      <c r="AJ19" s="42">
        <v>0</v>
      </c>
      <c r="AK19" s="42">
        <v>0</v>
      </c>
      <c r="AL19" s="42">
        <v>0</v>
      </c>
      <c r="AM19" s="42">
        <v>0</v>
      </c>
      <c r="AN19" s="42">
        <v>0</v>
      </c>
      <c r="AO19" s="42">
        <v>0</v>
      </c>
      <c r="AP19" s="42">
        <v>0</v>
      </c>
      <c r="AQ19" s="42"/>
      <c r="AR19" s="42">
        <v>0</v>
      </c>
      <c r="AS19" s="42">
        <v>0</v>
      </c>
      <c r="AT19" s="42">
        <v>0</v>
      </c>
      <c r="AU19" s="42">
        <v>0</v>
      </c>
      <c r="AV19" s="42">
        <v>0</v>
      </c>
      <c r="AW19" s="42">
        <v>0</v>
      </c>
      <c r="AX19" s="42">
        <v>0</v>
      </c>
      <c r="AY19" s="42">
        <v>239574280</v>
      </c>
      <c r="AZ19" s="42">
        <v>239574280</v>
      </c>
      <c r="BA19" s="42">
        <f t="shared" si="21"/>
        <v>239574280</v>
      </c>
      <c r="BB19" s="42">
        <f t="shared" si="22"/>
        <v>239574280</v>
      </c>
      <c r="BC19" s="42">
        <f t="shared" si="22"/>
        <v>239574280</v>
      </c>
      <c r="BD19" s="42">
        <f t="shared" si="23"/>
        <v>239574280</v>
      </c>
      <c r="BE19" s="42">
        <f t="shared" si="23"/>
        <v>239574280</v>
      </c>
      <c r="BF19" s="42">
        <v>0</v>
      </c>
      <c r="BG19" s="42">
        <v>0</v>
      </c>
      <c r="BH19" s="42">
        <v>0</v>
      </c>
      <c r="BI19" s="42">
        <v>0</v>
      </c>
      <c r="BJ19" s="42">
        <v>0</v>
      </c>
      <c r="BK19" s="42">
        <v>0</v>
      </c>
      <c r="BL19" s="42">
        <v>0</v>
      </c>
      <c r="BM19" s="42">
        <v>0</v>
      </c>
      <c r="BN19" s="42">
        <v>0</v>
      </c>
      <c r="BO19" s="42">
        <v>933622550</v>
      </c>
      <c r="BP19" s="42">
        <v>915694613</v>
      </c>
      <c r="BQ19" s="42">
        <v>31780000</v>
      </c>
      <c r="BR19" s="42">
        <v>31780000</v>
      </c>
      <c r="BS19" s="42">
        <v>0</v>
      </c>
      <c r="BT19" s="42">
        <v>0</v>
      </c>
      <c r="BU19" s="42">
        <v>0</v>
      </c>
      <c r="BV19" s="42">
        <v>0</v>
      </c>
      <c r="BW19" s="42">
        <f>1185599340-965402550+850000</f>
        <v>221046790</v>
      </c>
      <c r="BX19" s="42">
        <v>220957491</v>
      </c>
      <c r="BY19" s="42">
        <v>0</v>
      </c>
      <c r="BZ19" s="42">
        <v>0</v>
      </c>
      <c r="CA19" s="42">
        <v>0</v>
      </c>
      <c r="CB19" s="42">
        <v>0</v>
      </c>
      <c r="CC19" s="42">
        <v>-17927937</v>
      </c>
      <c r="CD19" s="42">
        <v>0</v>
      </c>
      <c r="CE19" s="42">
        <f t="shared" ref="CE19:CE20" si="25">+BG19+BI19+BK19+BM19+BO19+BQ19+BS19+BU19+BW19+BY19+CA19+CC19</f>
        <v>1168521403</v>
      </c>
      <c r="CF19" s="42">
        <f t="shared" si="3"/>
        <v>1168521403</v>
      </c>
      <c r="CG19" s="42">
        <f t="shared" si="3"/>
        <v>1168432104</v>
      </c>
      <c r="CH19" s="42">
        <f>+BG19+BI19+BK19+BM19+BO19+BQ19+BS19+BU19+BW19+BY19+CA19+CC19</f>
        <v>1168521403</v>
      </c>
      <c r="CI19" s="42">
        <f>+BH19+BJ19+BL19+BN19+BP19+BR19+BT19+BV19+BX19+BZ19+CB19+CD19</f>
        <v>1168432104</v>
      </c>
      <c r="CJ19" s="42">
        <v>0</v>
      </c>
      <c r="CK19" s="42">
        <v>0</v>
      </c>
      <c r="CL19" s="42">
        <v>0</v>
      </c>
      <c r="CM19" s="42">
        <v>0</v>
      </c>
      <c r="CN19" s="42">
        <v>0</v>
      </c>
      <c r="CO19" s="42"/>
      <c r="CP19" s="42">
        <v>0</v>
      </c>
      <c r="CQ19" s="42"/>
      <c r="CR19" s="42">
        <v>0</v>
      </c>
      <c r="CS19" s="42"/>
      <c r="CT19" s="44">
        <v>0</v>
      </c>
      <c r="CU19" s="42"/>
      <c r="CV19" s="43">
        <v>0</v>
      </c>
      <c r="CW19" s="42"/>
      <c r="CX19" s="43">
        <v>0</v>
      </c>
      <c r="CY19" s="42"/>
      <c r="CZ19" s="43">
        <v>0</v>
      </c>
      <c r="DA19" s="42"/>
      <c r="DB19" s="43">
        <v>0</v>
      </c>
      <c r="DC19" s="42"/>
      <c r="DD19" s="42"/>
      <c r="DE19" s="42"/>
      <c r="DF19" s="42"/>
      <c r="DG19" s="42"/>
      <c r="DH19" s="42"/>
      <c r="DI19" s="42">
        <f t="shared" si="4"/>
        <v>0</v>
      </c>
      <c r="DJ19" s="42">
        <f t="shared" ref="DJ19" si="26">CK19+CM19+CO19+CR19</f>
        <v>0</v>
      </c>
      <c r="DK19" s="42">
        <f t="shared" si="24"/>
        <v>0</v>
      </c>
      <c r="DL19" s="42">
        <f>+CK19+CM19+CO19+CQ19+CS19+CU19+CW19+CY19+DA19+DC19+DE19+DG19</f>
        <v>0</v>
      </c>
      <c r="DM19" s="42">
        <f>+CL19+CN19+CP19+CR19+CT19+CV19+CX19+CZ19+DB19+DD19+DF19+DH19</f>
        <v>0</v>
      </c>
      <c r="DN19" s="549"/>
      <c r="DO19" s="549"/>
      <c r="DP19" s="549"/>
      <c r="DQ19" s="549"/>
      <c r="DR19" s="549"/>
      <c r="DS19" s="549"/>
      <c r="DT19" s="549"/>
      <c r="DU19" s="549"/>
      <c r="DV19" s="549"/>
      <c r="DW19" s="549"/>
      <c r="DX19" s="549"/>
      <c r="DY19" s="549"/>
      <c r="DZ19" s="549"/>
      <c r="EA19" s="549"/>
      <c r="EB19" s="549"/>
      <c r="EC19" s="549"/>
      <c r="ED19" s="549"/>
      <c r="EE19" s="549"/>
      <c r="EF19" s="549"/>
      <c r="EG19" s="549"/>
      <c r="EH19" s="549"/>
      <c r="EI19" s="549"/>
      <c r="EJ19" s="549"/>
      <c r="EK19" s="549"/>
      <c r="EL19" s="549"/>
      <c r="EM19" s="546"/>
      <c r="EN19" s="546"/>
      <c r="EO19" s="546"/>
      <c r="EP19" s="546"/>
      <c r="EQ19" s="546"/>
      <c r="ER19" s="35">
        <f t="shared" si="10"/>
        <v>0</v>
      </c>
      <c r="ES19" s="35">
        <f t="shared" si="6"/>
        <v>0</v>
      </c>
      <c r="ET19" s="35">
        <f>IFERROR(DM19/DL19,0)</f>
        <v>0</v>
      </c>
      <c r="EU19" s="39">
        <f t="shared" si="8"/>
        <v>0.99993658172446798</v>
      </c>
      <c r="EV19" s="39">
        <f>IFERROR((Y19+BE19+CI19+DM19)/G19,0)</f>
        <v>0</v>
      </c>
      <c r="EW19" s="666"/>
      <c r="EX19" s="671"/>
      <c r="EY19" s="671"/>
      <c r="EZ19" s="672"/>
      <c r="FA19" s="671"/>
    </row>
    <row r="20" spans="1:157" s="40" customFormat="1" ht="18.75" customHeight="1" x14ac:dyDescent="0.25">
      <c r="A20" s="674"/>
      <c r="B20" s="677"/>
      <c r="C20" s="680"/>
      <c r="D20" s="683"/>
      <c r="E20" s="686"/>
      <c r="F20" s="49" t="s">
        <v>116</v>
      </c>
      <c r="G20" s="34">
        <f t="shared" ref="G20:G21" si="27">AA20+BE20+CI20+DL20+DN20</f>
        <v>2.4999999999999996E-3</v>
      </c>
      <c r="H20" s="559"/>
      <c r="I20" s="559"/>
      <c r="J20" s="559"/>
      <c r="K20" s="546"/>
      <c r="L20" s="559"/>
      <c r="M20" s="546"/>
      <c r="N20" s="559"/>
      <c r="O20" s="546"/>
      <c r="P20" s="546"/>
      <c r="Q20" s="546"/>
      <c r="R20" s="546"/>
      <c r="S20" s="559"/>
      <c r="T20" s="559"/>
      <c r="U20" s="559"/>
      <c r="V20" s="546"/>
      <c r="W20" s="559"/>
      <c r="X20" s="559"/>
      <c r="Y20" s="559"/>
      <c r="Z20" s="559"/>
      <c r="AA20" s="559"/>
      <c r="AB20" s="547">
        <v>2.5000000000000001E-3</v>
      </c>
      <c r="AC20" s="547">
        <v>0</v>
      </c>
      <c r="AD20" s="545">
        <v>0</v>
      </c>
      <c r="AE20" s="547">
        <v>0</v>
      </c>
      <c r="AF20" s="547">
        <v>0</v>
      </c>
      <c r="AG20" s="547">
        <v>1.2999999999999999E-3</v>
      </c>
      <c r="AH20" s="547">
        <v>1.2999999999999999E-3</v>
      </c>
      <c r="AI20" s="547">
        <v>1E-4</v>
      </c>
      <c r="AJ20" s="547">
        <v>1E-4</v>
      </c>
      <c r="AK20" s="34">
        <v>2.9999999999999997E-4</v>
      </c>
      <c r="AL20" s="34">
        <v>2.9999999999999997E-4</v>
      </c>
      <c r="AM20" s="34">
        <v>0</v>
      </c>
      <c r="AN20" s="37">
        <v>0</v>
      </c>
      <c r="AO20" s="37">
        <v>4.0000000000000002E-4</v>
      </c>
      <c r="AP20" s="37">
        <v>1E-4</v>
      </c>
      <c r="AQ20" s="37">
        <v>4.0000000000000002E-4</v>
      </c>
      <c r="AR20" s="37">
        <v>2.9999999999999997E-4</v>
      </c>
      <c r="AS20" s="37">
        <v>0</v>
      </c>
      <c r="AT20" s="37">
        <v>0</v>
      </c>
      <c r="AU20" s="37">
        <v>0</v>
      </c>
      <c r="AV20" s="37">
        <v>0</v>
      </c>
      <c r="AW20" s="37">
        <v>0</v>
      </c>
      <c r="AX20" s="37">
        <v>1E-4</v>
      </c>
      <c r="AY20" s="37">
        <v>0</v>
      </c>
      <c r="AZ20" s="37">
        <v>0</v>
      </c>
      <c r="BA20" s="36">
        <f t="shared" si="21"/>
        <v>2.5000000000000001E-3</v>
      </c>
      <c r="BB20" s="36">
        <f t="shared" si="22"/>
        <v>2.5000000000000001E-3</v>
      </c>
      <c r="BC20" s="36">
        <f t="shared" si="22"/>
        <v>2.1999999999999997E-3</v>
      </c>
      <c r="BD20" s="36">
        <f t="shared" si="23"/>
        <v>2.5000000000000001E-3</v>
      </c>
      <c r="BE20" s="36">
        <f>+AD20+AF20+AH20+AJ20+AL20+AN20+AP20+AR20+AT20+AV20+AX20+AZ20</f>
        <v>2.1999999999999997E-3</v>
      </c>
      <c r="BF20" s="547">
        <v>2.9999999999999997E-4</v>
      </c>
      <c r="BG20" s="550">
        <v>0</v>
      </c>
      <c r="BH20" s="550">
        <v>0</v>
      </c>
      <c r="BI20" s="550">
        <v>0</v>
      </c>
      <c r="BJ20" s="547">
        <v>0</v>
      </c>
      <c r="BK20" s="547">
        <v>2.9999999999999997E-4</v>
      </c>
      <c r="BL20" s="547">
        <v>1E-4</v>
      </c>
      <c r="BM20" s="550">
        <v>0</v>
      </c>
      <c r="BN20" s="550">
        <v>0</v>
      </c>
      <c r="BO20" s="550">
        <v>0</v>
      </c>
      <c r="BP20" s="34">
        <v>2.0000000000000001E-4</v>
      </c>
      <c r="BQ20" s="550">
        <v>0</v>
      </c>
      <c r="BR20" s="550">
        <v>0</v>
      </c>
      <c r="BS20" s="550">
        <v>0</v>
      </c>
      <c r="BT20" s="551">
        <v>0</v>
      </c>
      <c r="BU20" s="551">
        <v>0</v>
      </c>
      <c r="BV20" s="39">
        <v>0</v>
      </c>
      <c r="BW20" s="39">
        <v>0</v>
      </c>
      <c r="BX20" s="39">
        <v>0</v>
      </c>
      <c r="BY20" s="39">
        <v>0</v>
      </c>
      <c r="BZ20" s="39">
        <v>0</v>
      </c>
      <c r="CA20" s="550">
        <v>0</v>
      </c>
      <c r="CB20" s="551">
        <v>0</v>
      </c>
      <c r="CC20" s="550">
        <v>0</v>
      </c>
      <c r="CD20" s="550">
        <v>0</v>
      </c>
      <c r="CE20" s="48">
        <f t="shared" si="25"/>
        <v>2.9999999999999997E-4</v>
      </c>
      <c r="CF20" s="48">
        <f t="shared" si="3"/>
        <v>2.9999999999999997E-4</v>
      </c>
      <c r="CG20" s="48">
        <f t="shared" si="3"/>
        <v>3.0000000000000003E-4</v>
      </c>
      <c r="CH20" s="36">
        <f>BG20+BI20+BK20+BM20+BO20+BQ20+BS20+BU20+BW20+BY20+CA20+CC20</f>
        <v>2.9999999999999997E-4</v>
      </c>
      <c r="CI20" s="36">
        <f>BH20+BJ20+BL20+BN20+BP20+BR20+BT20+BV20+BX20+BZ20+CB20+CD20</f>
        <v>3.0000000000000003E-4</v>
      </c>
      <c r="CJ20" s="546">
        <v>0</v>
      </c>
      <c r="CK20" s="550">
        <v>0</v>
      </c>
      <c r="CL20" s="550">
        <v>0</v>
      </c>
      <c r="CM20" s="550">
        <v>0</v>
      </c>
      <c r="CN20" s="550">
        <v>0</v>
      </c>
      <c r="CO20" s="550"/>
      <c r="CP20" s="550">
        <v>0</v>
      </c>
      <c r="CQ20" s="550"/>
      <c r="CR20" s="550">
        <v>0</v>
      </c>
      <c r="CS20" s="550"/>
      <c r="CT20" s="550">
        <v>0</v>
      </c>
      <c r="CU20" s="550"/>
      <c r="CV20" s="552">
        <v>0</v>
      </c>
      <c r="CW20" s="550"/>
      <c r="CX20" s="552">
        <v>0</v>
      </c>
      <c r="CY20" s="550"/>
      <c r="CZ20" s="552">
        <v>0</v>
      </c>
      <c r="DA20" s="550"/>
      <c r="DB20" s="552">
        <v>0</v>
      </c>
      <c r="DC20" s="550"/>
      <c r="DD20" s="550"/>
      <c r="DE20" s="550"/>
      <c r="DF20" s="550"/>
      <c r="DG20" s="550"/>
      <c r="DH20" s="550"/>
      <c r="DI20" s="36">
        <f t="shared" si="4"/>
        <v>0</v>
      </c>
      <c r="DJ20" s="36">
        <f>CK20+CM20+CP20+CR20</f>
        <v>0</v>
      </c>
      <c r="DK20" s="36">
        <f t="shared" si="24"/>
        <v>0</v>
      </c>
      <c r="DL20" s="36">
        <f>CK20+CM20+CO20+CQ20+CS20+CU20+CW20+CY20+DA20+DC20+DE20+DG20</f>
        <v>0</v>
      </c>
      <c r="DM20" s="36">
        <f>CL20+CN20+CP20+CR20+CT20+CV20+CX20+CZ20+DB20+DD20+DF20+DH20</f>
        <v>0</v>
      </c>
      <c r="DN20" s="550"/>
      <c r="DO20" s="550"/>
      <c r="DP20" s="550"/>
      <c r="DQ20" s="550"/>
      <c r="DR20" s="550"/>
      <c r="DS20" s="550"/>
      <c r="DT20" s="550"/>
      <c r="DU20" s="550"/>
      <c r="DV20" s="550"/>
      <c r="DW20" s="550"/>
      <c r="DX20" s="550"/>
      <c r="DY20" s="550"/>
      <c r="DZ20" s="550"/>
      <c r="EA20" s="550"/>
      <c r="EB20" s="550"/>
      <c r="EC20" s="550"/>
      <c r="ED20" s="550"/>
      <c r="EE20" s="550"/>
      <c r="EF20" s="550"/>
      <c r="EG20" s="550"/>
      <c r="EH20" s="550"/>
      <c r="EI20" s="550"/>
      <c r="EJ20" s="550"/>
      <c r="EK20" s="550"/>
      <c r="EL20" s="550"/>
      <c r="EM20" s="546"/>
      <c r="EN20" s="546"/>
      <c r="EO20" s="546"/>
      <c r="EP20" s="546"/>
      <c r="EQ20" s="546"/>
      <c r="ER20" s="35">
        <f t="shared" si="10"/>
        <v>0</v>
      </c>
      <c r="ES20" s="35">
        <f t="shared" si="6"/>
        <v>0</v>
      </c>
      <c r="ET20" s="35">
        <f>IFERROR(DM20/DL20,0)</f>
        <v>0</v>
      </c>
      <c r="EU20" s="39">
        <f t="shared" si="8"/>
        <v>0.89285714285714268</v>
      </c>
      <c r="EV20" s="39">
        <f t="shared" si="12"/>
        <v>1</v>
      </c>
      <c r="EW20" s="666"/>
      <c r="EX20" s="671"/>
      <c r="EY20" s="671"/>
      <c r="EZ20" s="672"/>
      <c r="FA20" s="671"/>
    </row>
    <row r="21" spans="1:157" s="45" customFormat="1" ht="18.75" customHeight="1" x14ac:dyDescent="0.25">
      <c r="A21" s="674"/>
      <c r="B21" s="677"/>
      <c r="C21" s="680"/>
      <c r="D21" s="683"/>
      <c r="E21" s="686"/>
      <c r="F21" s="41" t="s">
        <v>117</v>
      </c>
      <c r="G21" s="42">
        <f t="shared" si="27"/>
        <v>332717856</v>
      </c>
      <c r="H21" s="42"/>
      <c r="I21" s="42"/>
      <c r="J21" s="42"/>
      <c r="K21" s="42"/>
      <c r="L21" s="42"/>
      <c r="M21" s="42"/>
      <c r="N21" s="42"/>
      <c r="O21" s="42"/>
      <c r="P21" s="42"/>
      <c r="Q21" s="42"/>
      <c r="R21" s="42"/>
      <c r="S21" s="42"/>
      <c r="T21" s="42"/>
      <c r="U21" s="42"/>
      <c r="V21" s="42"/>
      <c r="W21" s="42"/>
      <c r="X21" s="42"/>
      <c r="Y21" s="42"/>
      <c r="Z21" s="42"/>
      <c r="AA21" s="42"/>
      <c r="AB21" s="42">
        <v>523171596</v>
      </c>
      <c r="AC21" s="42">
        <v>0</v>
      </c>
      <c r="AD21" s="42">
        <v>0</v>
      </c>
      <c r="AE21" s="42">
        <v>0</v>
      </c>
      <c r="AF21" s="42">
        <v>0</v>
      </c>
      <c r="AG21" s="42">
        <v>49233020</v>
      </c>
      <c r="AH21" s="42">
        <v>49233020</v>
      </c>
      <c r="AI21" s="42">
        <v>21264125</v>
      </c>
      <c r="AJ21" s="42">
        <v>21264125</v>
      </c>
      <c r="AK21" s="42">
        <v>72119329</v>
      </c>
      <c r="AL21" s="42">
        <v>72119329</v>
      </c>
      <c r="AM21" s="42">
        <v>10000006</v>
      </c>
      <c r="AN21" s="42">
        <v>0</v>
      </c>
      <c r="AO21" s="42">
        <v>174582110</v>
      </c>
      <c r="AP21" s="42">
        <v>22686569</v>
      </c>
      <c r="AQ21" s="42">
        <f>195973006-6</f>
        <v>195973000</v>
      </c>
      <c r="AR21" s="42">
        <f>165316394</f>
        <v>165316394</v>
      </c>
      <c r="AS21" s="42">
        <v>0</v>
      </c>
      <c r="AT21" s="42">
        <v>0</v>
      </c>
      <c r="AU21" s="42">
        <v>0</v>
      </c>
      <c r="AV21" s="42">
        <v>0</v>
      </c>
      <c r="AW21" s="42">
        <v>0</v>
      </c>
      <c r="AX21" s="42">
        <v>1835720</v>
      </c>
      <c r="AY21" s="42">
        <v>0</v>
      </c>
      <c r="AZ21" s="42">
        <v>262699</v>
      </c>
      <c r="BA21" s="42">
        <f t="shared" si="21"/>
        <v>523171590</v>
      </c>
      <c r="BB21" s="42">
        <f t="shared" si="22"/>
        <v>523171590</v>
      </c>
      <c r="BC21" s="42">
        <f>+AD21+AF21+AH21+AJ21+AL21+AN21+AP21+AR21+AT21+AV21+AX21+AZ21</f>
        <v>332717856</v>
      </c>
      <c r="BD21" s="42">
        <f t="shared" si="23"/>
        <v>523171590</v>
      </c>
      <c r="BE21" s="42">
        <f t="shared" si="23"/>
        <v>332717856</v>
      </c>
      <c r="BF21" s="42">
        <v>0</v>
      </c>
      <c r="BG21" s="42">
        <v>0</v>
      </c>
      <c r="BH21" s="42">
        <v>0</v>
      </c>
      <c r="BI21" s="42">
        <v>0</v>
      </c>
      <c r="BJ21" s="42">
        <v>0</v>
      </c>
      <c r="BK21" s="42">
        <v>0</v>
      </c>
      <c r="BL21" s="42">
        <v>0</v>
      </c>
      <c r="BM21" s="42">
        <v>0</v>
      </c>
      <c r="BN21" s="42">
        <v>0</v>
      </c>
      <c r="BO21" s="42">
        <v>0</v>
      </c>
      <c r="BP21" s="42">
        <v>0</v>
      </c>
      <c r="BQ21" s="42"/>
      <c r="BR21" s="42">
        <v>0</v>
      </c>
      <c r="BS21" s="42">
        <v>0</v>
      </c>
      <c r="BT21" s="42">
        <v>0</v>
      </c>
      <c r="BU21" s="42">
        <v>0</v>
      </c>
      <c r="BV21" s="42">
        <v>0</v>
      </c>
      <c r="BW21" s="42">
        <v>0</v>
      </c>
      <c r="BX21" s="42">
        <v>0</v>
      </c>
      <c r="BY21" s="42">
        <v>0</v>
      </c>
      <c r="BZ21" s="42">
        <v>0</v>
      </c>
      <c r="CA21" s="42">
        <v>0</v>
      </c>
      <c r="CB21" s="42">
        <v>0</v>
      </c>
      <c r="CC21" s="42">
        <v>0</v>
      </c>
      <c r="CD21" s="42">
        <v>0</v>
      </c>
      <c r="CE21" s="42">
        <f>+BG21+BI21+BK21+BM21+BO21+BQ21+BS21+BU21+BW21+BY21+CA21+CC21</f>
        <v>0</v>
      </c>
      <c r="CF21" s="42">
        <f t="shared" si="3"/>
        <v>0</v>
      </c>
      <c r="CG21" s="42">
        <f t="shared" si="3"/>
        <v>0</v>
      </c>
      <c r="CH21" s="42"/>
      <c r="CI21" s="42">
        <f>+BH21+BJ21+BL21+BN21+BP21+BR21+BT21+BV21+BX21+BZ21+CB21+CD21</f>
        <v>0</v>
      </c>
      <c r="CJ21" s="42">
        <v>0</v>
      </c>
      <c r="CK21" s="42">
        <v>0</v>
      </c>
      <c r="CL21" s="42">
        <v>0</v>
      </c>
      <c r="CM21" s="42">
        <v>0</v>
      </c>
      <c r="CN21" s="42">
        <v>0</v>
      </c>
      <c r="CO21" s="42"/>
      <c r="CP21" s="42">
        <v>0</v>
      </c>
      <c r="CQ21" s="42"/>
      <c r="CR21" s="42">
        <v>0</v>
      </c>
      <c r="CS21" s="42"/>
      <c r="CT21" s="44">
        <v>0</v>
      </c>
      <c r="CU21" s="42"/>
      <c r="CV21" s="43">
        <v>0</v>
      </c>
      <c r="CW21" s="42"/>
      <c r="CX21" s="43">
        <v>0</v>
      </c>
      <c r="CY21" s="42"/>
      <c r="CZ21" s="43">
        <v>0</v>
      </c>
      <c r="DA21" s="42"/>
      <c r="DB21" s="43">
        <v>0</v>
      </c>
      <c r="DC21" s="42"/>
      <c r="DD21" s="42"/>
      <c r="DE21" s="42"/>
      <c r="DF21" s="42"/>
      <c r="DG21" s="42"/>
      <c r="DH21" s="42"/>
      <c r="DI21" s="42">
        <f t="shared" si="4"/>
        <v>0</v>
      </c>
      <c r="DJ21" s="42">
        <f t="shared" ref="DJ21:DJ22" si="28">CK21+CM21+CO21+CR21</f>
        <v>0</v>
      </c>
      <c r="DK21" s="42">
        <f t="shared" si="24"/>
        <v>0</v>
      </c>
      <c r="DL21" s="42"/>
      <c r="DM21" s="42">
        <f>+CL21+CN21+CP21+CR21+CT21+CV21+CX21+CZ21+DB21+DD21+DF21+DH21</f>
        <v>0</v>
      </c>
      <c r="DN21" s="549"/>
      <c r="DO21" s="549"/>
      <c r="DP21" s="549"/>
      <c r="DQ21" s="549"/>
      <c r="DR21" s="549"/>
      <c r="DS21" s="549"/>
      <c r="DT21" s="549"/>
      <c r="DU21" s="549"/>
      <c r="DV21" s="549"/>
      <c r="DW21" s="549"/>
      <c r="DX21" s="549"/>
      <c r="DY21" s="549"/>
      <c r="DZ21" s="549"/>
      <c r="EA21" s="549"/>
      <c r="EB21" s="549"/>
      <c r="EC21" s="549"/>
      <c r="ED21" s="549"/>
      <c r="EE21" s="549"/>
      <c r="EF21" s="549"/>
      <c r="EG21" s="549"/>
      <c r="EH21" s="549"/>
      <c r="EI21" s="549"/>
      <c r="EJ21" s="549"/>
      <c r="EK21" s="549"/>
      <c r="EL21" s="549"/>
      <c r="EM21" s="546"/>
      <c r="EN21" s="546"/>
      <c r="EO21" s="546"/>
      <c r="EP21" s="546"/>
      <c r="EQ21" s="546"/>
      <c r="ER21" s="35">
        <f t="shared" si="10"/>
        <v>0</v>
      </c>
      <c r="ES21" s="35">
        <f t="shared" si="6"/>
        <v>0</v>
      </c>
      <c r="ET21" s="35">
        <f t="shared" ref="ET21:ET22" si="29">IFERROR(DM21/DL21,0)</f>
        <v>0</v>
      </c>
      <c r="EU21" s="39">
        <f t="shared" si="8"/>
        <v>0.63596315694435934</v>
      </c>
      <c r="EV21" s="39">
        <f t="shared" si="12"/>
        <v>1</v>
      </c>
      <c r="EW21" s="666"/>
      <c r="EX21" s="671"/>
      <c r="EY21" s="671"/>
      <c r="EZ21" s="672"/>
      <c r="FA21" s="671"/>
    </row>
    <row r="22" spans="1:157" s="45" customFormat="1" ht="18.75" customHeight="1" thickBot="1" x14ac:dyDescent="0.3">
      <c r="A22" s="674"/>
      <c r="B22" s="677"/>
      <c r="C22" s="680"/>
      <c r="D22" s="683"/>
      <c r="E22" s="686"/>
      <c r="F22" s="49" t="s">
        <v>118</v>
      </c>
      <c r="G22" s="50">
        <f>+G17+G20</f>
        <v>6.0000000000000005E-2</v>
      </c>
      <c r="H22" s="51">
        <v>0</v>
      </c>
      <c r="I22" s="51"/>
      <c r="J22" s="51"/>
      <c r="K22" s="51">
        <v>0</v>
      </c>
      <c r="L22" s="51">
        <v>0</v>
      </c>
      <c r="M22" s="51">
        <v>0</v>
      </c>
      <c r="N22" s="51">
        <v>0</v>
      </c>
      <c r="O22" s="51">
        <v>0</v>
      </c>
      <c r="P22" s="51">
        <v>0</v>
      </c>
      <c r="Q22" s="51">
        <v>0</v>
      </c>
      <c r="R22" s="51">
        <f>+R17</f>
        <v>0.04</v>
      </c>
      <c r="S22" s="51">
        <v>0</v>
      </c>
      <c r="T22" s="51">
        <f>+T17</f>
        <v>0.04</v>
      </c>
      <c r="U22" s="51">
        <v>0</v>
      </c>
      <c r="V22" s="51">
        <v>0</v>
      </c>
      <c r="W22" s="51">
        <f>+W17</f>
        <v>5.7500000000000002E-2</v>
      </c>
      <c r="X22" s="51">
        <f t="shared" ref="X22:Z22" si="30">+X17</f>
        <v>5.7500000000000002E-2</v>
      </c>
      <c r="Y22" s="51">
        <f t="shared" si="30"/>
        <v>5.7500000000000002E-2</v>
      </c>
      <c r="Z22" s="51">
        <f t="shared" si="30"/>
        <v>5.7500000000000002E-2</v>
      </c>
      <c r="AA22" s="51">
        <f>+AA17</f>
        <v>5.7500000000000002E-2</v>
      </c>
      <c r="AB22" s="51">
        <v>0</v>
      </c>
      <c r="AC22" s="51">
        <f>+AC17+AC20</f>
        <v>0</v>
      </c>
      <c r="AD22" s="51">
        <f t="shared" ref="AD22:AS23" si="31">+AD17+AD20</f>
        <v>0</v>
      </c>
      <c r="AE22" s="51">
        <f>+AE17+AE20</f>
        <v>0</v>
      </c>
      <c r="AF22" s="51">
        <f t="shared" ref="AF22:AJ22" si="32">+AF17+AF20</f>
        <v>0</v>
      </c>
      <c r="AG22" s="51">
        <f t="shared" si="32"/>
        <v>1.2999999999999999E-3</v>
      </c>
      <c r="AH22" s="51">
        <f t="shared" si="32"/>
        <v>1.2999999999999999E-3</v>
      </c>
      <c r="AI22" s="51">
        <f t="shared" si="32"/>
        <v>1E-4</v>
      </c>
      <c r="AJ22" s="51">
        <f t="shared" si="32"/>
        <v>1E-4</v>
      </c>
      <c r="AK22" s="51">
        <f>+AK17+AK20</f>
        <v>2.9999999999999997E-4</v>
      </c>
      <c r="AL22" s="51">
        <f>+AL17+AL20</f>
        <v>2.9999999999999997E-4</v>
      </c>
      <c r="AM22" s="51">
        <f t="shared" ref="AM22:BB23" si="33">+AM17+AM20</f>
        <v>0</v>
      </c>
      <c r="AN22" s="52">
        <f t="shared" si="33"/>
        <v>0</v>
      </c>
      <c r="AO22" s="52">
        <f t="shared" si="33"/>
        <v>4.0000000000000002E-4</v>
      </c>
      <c r="AP22" s="52">
        <f t="shared" si="33"/>
        <v>1E-4</v>
      </c>
      <c r="AQ22" s="52">
        <f t="shared" si="33"/>
        <v>4.0000000000000002E-4</v>
      </c>
      <c r="AR22" s="52">
        <f t="shared" si="33"/>
        <v>2.9999999999999997E-4</v>
      </c>
      <c r="AS22" s="52">
        <f t="shared" si="33"/>
        <v>0</v>
      </c>
      <c r="AT22" s="52">
        <f t="shared" si="33"/>
        <v>0</v>
      </c>
      <c r="AU22" s="52">
        <f t="shared" si="33"/>
        <v>0</v>
      </c>
      <c r="AV22" s="52">
        <f t="shared" si="33"/>
        <v>0</v>
      </c>
      <c r="AW22" s="52">
        <f t="shared" si="33"/>
        <v>0</v>
      </c>
      <c r="AX22" s="52">
        <f t="shared" si="33"/>
        <v>1E-4</v>
      </c>
      <c r="AY22" s="52">
        <f t="shared" si="33"/>
        <v>0</v>
      </c>
      <c r="AZ22" s="52">
        <f t="shared" si="33"/>
        <v>0</v>
      </c>
      <c r="BA22" s="51">
        <f t="shared" si="21"/>
        <v>2.5000000000000001E-3</v>
      </c>
      <c r="BB22" s="51">
        <f t="shared" si="22"/>
        <v>2.5000000000000001E-3</v>
      </c>
      <c r="BC22" s="51">
        <f t="shared" si="22"/>
        <v>2.1999999999999997E-3</v>
      </c>
      <c r="BD22" s="51">
        <f t="shared" si="23"/>
        <v>2.5000000000000001E-3</v>
      </c>
      <c r="BE22" s="51">
        <f t="shared" si="23"/>
        <v>2.1999999999999997E-3</v>
      </c>
      <c r="BF22" s="52">
        <f t="shared" ref="BF22:CC23" si="34">+BF17+BF20</f>
        <v>2.9999999999999997E-4</v>
      </c>
      <c r="BG22" s="52">
        <f t="shared" si="34"/>
        <v>0</v>
      </c>
      <c r="BH22" s="52">
        <f t="shared" si="34"/>
        <v>0</v>
      </c>
      <c r="BI22" s="52">
        <f t="shared" si="34"/>
        <v>0</v>
      </c>
      <c r="BJ22" s="52">
        <f t="shared" si="34"/>
        <v>0</v>
      </c>
      <c r="BK22" s="52">
        <f t="shared" si="34"/>
        <v>2.9999999999999997E-4</v>
      </c>
      <c r="BL22" s="52">
        <f t="shared" si="34"/>
        <v>1E-4</v>
      </c>
      <c r="BM22" s="52">
        <f t="shared" si="34"/>
        <v>0</v>
      </c>
      <c r="BN22" s="52">
        <f t="shared" si="34"/>
        <v>0</v>
      </c>
      <c r="BO22" s="52">
        <f t="shared" si="34"/>
        <v>0</v>
      </c>
      <c r="BP22" s="52">
        <f t="shared" si="34"/>
        <v>2.0000000000000001E-4</v>
      </c>
      <c r="BQ22" s="52">
        <f t="shared" si="34"/>
        <v>0</v>
      </c>
      <c r="BR22" s="52">
        <f t="shared" si="34"/>
        <v>0</v>
      </c>
      <c r="BS22" s="52">
        <f t="shared" si="34"/>
        <v>0</v>
      </c>
      <c r="BT22" s="52">
        <f t="shared" si="34"/>
        <v>0</v>
      </c>
      <c r="BU22" s="52">
        <f t="shared" si="34"/>
        <v>0</v>
      </c>
      <c r="BV22" s="52">
        <f t="shared" si="34"/>
        <v>0</v>
      </c>
      <c r="BW22" s="52">
        <f t="shared" si="34"/>
        <v>0</v>
      </c>
      <c r="BX22" s="52">
        <f t="shared" si="34"/>
        <v>0</v>
      </c>
      <c r="BY22" s="52">
        <f t="shared" si="34"/>
        <v>0</v>
      </c>
      <c r="BZ22" s="52">
        <f t="shared" si="34"/>
        <v>0</v>
      </c>
      <c r="CA22" s="52">
        <f t="shared" si="34"/>
        <v>0</v>
      </c>
      <c r="CB22" s="52">
        <f t="shared" si="34"/>
        <v>0</v>
      </c>
      <c r="CC22" s="52">
        <f t="shared" si="34"/>
        <v>0</v>
      </c>
      <c r="CD22" s="52">
        <v>0</v>
      </c>
      <c r="CE22" s="52">
        <f t="shared" ref="CE22" si="35">+BG22+BI22+BK22+BM22+BO22+BQ22+BS22+BU22+BW22+BY22+CA22+CC22</f>
        <v>2.9999999999999997E-4</v>
      </c>
      <c r="CF22" s="52">
        <f t="shared" si="3"/>
        <v>2.9999999999999997E-4</v>
      </c>
      <c r="CG22" s="52">
        <f t="shared" si="3"/>
        <v>3.0000000000000003E-4</v>
      </c>
      <c r="CH22" s="51">
        <f>+BG22+BI22+BK22+BM22+BO22+BQ22+BS22+BU22+BW22+BY22+CA22+CC22</f>
        <v>2.9999999999999997E-4</v>
      </c>
      <c r="CI22" s="51">
        <f>+BH22+BJ22+BL22+BN22+BP22+BR22+BT22+BV22+BX22+BZ22+CB22+CD22</f>
        <v>3.0000000000000003E-4</v>
      </c>
      <c r="CJ22" s="51">
        <f>+CJ17+CJ20</f>
        <v>0</v>
      </c>
      <c r="CK22" s="51">
        <v>0</v>
      </c>
      <c r="CL22" s="51">
        <f t="shared" ref="CL22:DH23" si="36">+CL17+CL20</f>
        <v>0</v>
      </c>
      <c r="CM22" s="51">
        <f t="shared" si="36"/>
        <v>0</v>
      </c>
      <c r="CN22" s="51">
        <f t="shared" si="36"/>
        <v>0</v>
      </c>
      <c r="CO22" s="51">
        <f t="shared" si="36"/>
        <v>0</v>
      </c>
      <c r="CP22" s="51">
        <v>0</v>
      </c>
      <c r="CQ22" s="51">
        <f t="shared" si="36"/>
        <v>0</v>
      </c>
      <c r="CR22" s="51">
        <f t="shared" si="36"/>
        <v>0</v>
      </c>
      <c r="CS22" s="51">
        <f t="shared" si="36"/>
        <v>0</v>
      </c>
      <c r="CT22" s="54">
        <f t="shared" si="36"/>
        <v>0</v>
      </c>
      <c r="CU22" s="51">
        <f t="shared" si="36"/>
        <v>0</v>
      </c>
      <c r="CV22" s="51">
        <f t="shared" si="36"/>
        <v>0</v>
      </c>
      <c r="CW22" s="51">
        <f t="shared" si="36"/>
        <v>0</v>
      </c>
      <c r="CX22" s="53">
        <f t="shared" si="36"/>
        <v>0</v>
      </c>
      <c r="CY22" s="51">
        <f t="shared" si="36"/>
        <v>0</v>
      </c>
      <c r="CZ22" s="53">
        <f t="shared" si="36"/>
        <v>0</v>
      </c>
      <c r="DA22" s="51">
        <f t="shared" si="36"/>
        <v>0</v>
      </c>
      <c r="DB22" s="51">
        <f t="shared" si="36"/>
        <v>0</v>
      </c>
      <c r="DC22" s="51">
        <f t="shared" si="36"/>
        <v>0</v>
      </c>
      <c r="DD22" s="51">
        <f t="shared" si="36"/>
        <v>0</v>
      </c>
      <c r="DE22" s="51">
        <f t="shared" si="36"/>
        <v>0</v>
      </c>
      <c r="DF22" s="51">
        <f t="shared" si="36"/>
        <v>0</v>
      </c>
      <c r="DG22" s="51">
        <f t="shared" si="36"/>
        <v>0</v>
      </c>
      <c r="DH22" s="51">
        <f t="shared" si="36"/>
        <v>0</v>
      </c>
      <c r="DI22" s="51">
        <f t="shared" si="4"/>
        <v>0</v>
      </c>
      <c r="DJ22" s="51">
        <f t="shared" si="28"/>
        <v>0</v>
      </c>
      <c r="DK22" s="51">
        <f t="shared" si="24"/>
        <v>0</v>
      </c>
      <c r="DL22" s="51">
        <f>+CK22+CM22+CO22+CQ22+CS22+CU22+CW22+CY22+DA22+DC22+DE22+DG22</f>
        <v>0</v>
      </c>
      <c r="DM22" s="51">
        <f>+CL22+CN22+CP22+CR22+CT22+CV22+CX22+CZ22+DB22+DD22+DF22+DH22</f>
        <v>0</v>
      </c>
      <c r="DN22" s="50">
        <f>+DN17</f>
        <v>0</v>
      </c>
      <c r="DO22" s="55"/>
      <c r="DP22" s="55"/>
      <c r="DQ22" s="55"/>
      <c r="DR22" s="55"/>
      <c r="DS22" s="55"/>
      <c r="DT22" s="55"/>
      <c r="DU22" s="55"/>
      <c r="DV22" s="55"/>
      <c r="DW22" s="55"/>
      <c r="DX22" s="55"/>
      <c r="DY22" s="55"/>
      <c r="DZ22" s="55"/>
      <c r="EA22" s="55"/>
      <c r="EB22" s="55"/>
      <c r="EC22" s="55"/>
      <c r="ED22" s="55"/>
      <c r="EE22" s="55"/>
      <c r="EF22" s="55"/>
      <c r="EG22" s="55"/>
      <c r="EH22" s="55"/>
      <c r="EI22" s="55"/>
      <c r="EJ22" s="55"/>
      <c r="EK22" s="55"/>
      <c r="EL22" s="55"/>
      <c r="EM22" s="554"/>
      <c r="EN22" s="554"/>
      <c r="EO22" s="554"/>
      <c r="EP22" s="554"/>
      <c r="EQ22" s="554"/>
      <c r="ER22" s="50">
        <f t="shared" si="10"/>
        <v>0</v>
      </c>
      <c r="ES22" s="50">
        <f t="shared" si="6"/>
        <v>0</v>
      </c>
      <c r="ET22" s="50">
        <f t="shared" si="29"/>
        <v>0</v>
      </c>
      <c r="EU22" s="56">
        <f t="shared" si="8"/>
        <v>0.99502487562189057</v>
      </c>
      <c r="EV22" s="56">
        <f t="shared" si="12"/>
        <v>1</v>
      </c>
      <c r="EW22" s="666"/>
      <c r="EX22" s="671"/>
      <c r="EY22" s="671"/>
      <c r="EZ22" s="672"/>
      <c r="FA22" s="671"/>
    </row>
    <row r="23" spans="1:157" s="40" customFormat="1" ht="27.75" customHeight="1" thickBot="1" x14ac:dyDescent="0.3">
      <c r="A23" s="674"/>
      <c r="B23" s="678"/>
      <c r="C23" s="681"/>
      <c r="D23" s="684"/>
      <c r="E23" s="687"/>
      <c r="F23" s="57" t="s">
        <v>119</v>
      </c>
      <c r="G23" s="58">
        <f>+G18+G21</f>
        <v>2816235286</v>
      </c>
      <c r="H23" s="59">
        <f t="shared" ref="H23:AC23" si="37">+H18+H21</f>
        <v>1123000000</v>
      </c>
      <c r="I23" s="59">
        <f t="shared" si="37"/>
        <v>0</v>
      </c>
      <c r="J23" s="59">
        <f t="shared" si="37"/>
        <v>0</v>
      </c>
      <c r="K23" s="59">
        <f t="shared" si="37"/>
        <v>1123000000</v>
      </c>
      <c r="L23" s="59">
        <f t="shared" si="37"/>
        <v>0</v>
      </c>
      <c r="M23" s="59">
        <f t="shared" si="37"/>
        <v>1123000000</v>
      </c>
      <c r="N23" s="59">
        <f t="shared" si="37"/>
        <v>0</v>
      </c>
      <c r="O23" s="59">
        <f t="shared" si="37"/>
        <v>1123000000</v>
      </c>
      <c r="P23" s="59">
        <f t="shared" si="37"/>
        <v>738312462</v>
      </c>
      <c r="Q23" s="59">
        <f t="shared" si="37"/>
        <v>1123000000</v>
      </c>
      <c r="R23" s="59">
        <f t="shared" si="37"/>
        <v>738312462</v>
      </c>
      <c r="S23" s="59">
        <f t="shared" si="37"/>
        <v>1123000000</v>
      </c>
      <c r="T23" s="59">
        <f t="shared" si="37"/>
        <v>738312462</v>
      </c>
      <c r="U23" s="59">
        <f t="shared" si="37"/>
        <v>1123000000</v>
      </c>
      <c r="V23" s="59">
        <f t="shared" si="37"/>
        <v>1075511046</v>
      </c>
      <c r="W23" s="59">
        <f t="shared" si="37"/>
        <v>1123000000</v>
      </c>
      <c r="X23" s="59">
        <f t="shared" si="37"/>
        <v>1123000000</v>
      </c>
      <c r="Y23" s="59">
        <f t="shared" si="37"/>
        <v>1075511046</v>
      </c>
      <c r="Z23" s="59">
        <f t="shared" si="37"/>
        <v>1123000000</v>
      </c>
      <c r="AA23" s="59">
        <f t="shared" si="37"/>
        <v>1075511046</v>
      </c>
      <c r="AB23" s="59">
        <f t="shared" si="37"/>
        <v>523171596</v>
      </c>
      <c r="AC23" s="59">
        <f t="shared" si="37"/>
        <v>0</v>
      </c>
      <c r="AD23" s="59">
        <f t="shared" si="31"/>
        <v>0</v>
      </c>
      <c r="AE23" s="59">
        <f t="shared" si="31"/>
        <v>0</v>
      </c>
      <c r="AF23" s="59">
        <f t="shared" si="31"/>
        <v>0</v>
      </c>
      <c r="AG23" s="59">
        <f t="shared" si="31"/>
        <v>49233020</v>
      </c>
      <c r="AH23" s="59">
        <f t="shared" si="31"/>
        <v>49233020</v>
      </c>
      <c r="AI23" s="59">
        <f t="shared" si="31"/>
        <v>21264125</v>
      </c>
      <c r="AJ23" s="59">
        <f t="shared" si="31"/>
        <v>21264125</v>
      </c>
      <c r="AK23" s="59">
        <f t="shared" si="31"/>
        <v>72119329</v>
      </c>
      <c r="AL23" s="59">
        <f t="shared" si="31"/>
        <v>72119329</v>
      </c>
      <c r="AM23" s="59">
        <f t="shared" si="31"/>
        <v>10000006</v>
      </c>
      <c r="AN23" s="59">
        <f t="shared" si="31"/>
        <v>0</v>
      </c>
      <c r="AO23" s="59">
        <f t="shared" si="31"/>
        <v>174582110</v>
      </c>
      <c r="AP23" s="59">
        <f t="shared" si="31"/>
        <v>22686569</v>
      </c>
      <c r="AQ23" s="59">
        <f t="shared" si="31"/>
        <v>195973000</v>
      </c>
      <c r="AR23" s="59">
        <f t="shared" si="31"/>
        <v>165316394</v>
      </c>
      <c r="AS23" s="59">
        <f t="shared" si="31"/>
        <v>0</v>
      </c>
      <c r="AT23" s="59">
        <f t="shared" si="33"/>
        <v>0</v>
      </c>
      <c r="AU23" s="59">
        <f t="shared" si="33"/>
        <v>0</v>
      </c>
      <c r="AV23" s="59">
        <f t="shared" si="33"/>
        <v>0</v>
      </c>
      <c r="AW23" s="59">
        <f t="shared" si="33"/>
        <v>0</v>
      </c>
      <c r="AX23" s="59">
        <f t="shared" si="33"/>
        <v>1835720</v>
      </c>
      <c r="AY23" s="59">
        <f t="shared" si="33"/>
        <v>239574280</v>
      </c>
      <c r="AZ23" s="59">
        <f t="shared" si="33"/>
        <v>239836979</v>
      </c>
      <c r="BA23" s="59">
        <f t="shared" si="33"/>
        <v>762745870</v>
      </c>
      <c r="BB23" s="59">
        <f t="shared" si="33"/>
        <v>762745870</v>
      </c>
      <c r="BC23" s="59">
        <f t="shared" ref="BC23:BG23" si="38">+BC18+BC21</f>
        <v>572292136</v>
      </c>
      <c r="BD23" s="59">
        <f t="shared" si="38"/>
        <v>762745870</v>
      </c>
      <c r="BE23" s="59">
        <f t="shared" si="38"/>
        <v>572292136</v>
      </c>
      <c r="BF23" s="59">
        <f t="shared" si="38"/>
        <v>0</v>
      </c>
      <c r="BG23" s="59">
        <f t="shared" si="38"/>
        <v>0</v>
      </c>
      <c r="BH23" s="59">
        <f t="shared" si="34"/>
        <v>0</v>
      </c>
      <c r="BI23" s="59">
        <f t="shared" si="34"/>
        <v>0</v>
      </c>
      <c r="BJ23" s="59">
        <f t="shared" si="34"/>
        <v>0</v>
      </c>
      <c r="BK23" s="59">
        <f t="shared" si="34"/>
        <v>0</v>
      </c>
      <c r="BL23" s="59">
        <f t="shared" si="34"/>
        <v>0</v>
      </c>
      <c r="BM23" s="59">
        <f t="shared" si="34"/>
        <v>951420428</v>
      </c>
      <c r="BN23" s="59">
        <f t="shared" si="34"/>
        <v>0</v>
      </c>
      <c r="BO23" s="59">
        <f t="shared" si="34"/>
        <v>0</v>
      </c>
      <c r="BP23" s="59">
        <f t="shared" si="34"/>
        <v>915694613</v>
      </c>
      <c r="BQ23" s="59">
        <f t="shared" si="34"/>
        <v>13982122</v>
      </c>
      <c r="BR23" s="59">
        <f t="shared" si="34"/>
        <v>31780000</v>
      </c>
      <c r="BS23" s="59">
        <f t="shared" si="34"/>
        <v>0</v>
      </c>
      <c r="BT23" s="59">
        <f t="shared" si="34"/>
        <v>0</v>
      </c>
      <c r="BU23" s="59">
        <f t="shared" si="34"/>
        <v>0</v>
      </c>
      <c r="BV23" s="59">
        <f t="shared" si="34"/>
        <v>0</v>
      </c>
      <c r="BW23" s="59">
        <f t="shared" si="34"/>
        <v>221046790</v>
      </c>
      <c r="BX23" s="59">
        <f t="shared" si="34"/>
        <v>220957491</v>
      </c>
      <c r="BY23" s="59">
        <f t="shared" si="34"/>
        <v>0</v>
      </c>
      <c r="BZ23" s="59">
        <f t="shared" si="34"/>
        <v>0</v>
      </c>
      <c r="CA23" s="59">
        <f t="shared" si="34"/>
        <v>0</v>
      </c>
      <c r="CB23" s="59">
        <f t="shared" si="34"/>
        <v>0</v>
      </c>
      <c r="CC23" s="59">
        <f t="shared" si="34"/>
        <v>-17927937</v>
      </c>
      <c r="CD23" s="59">
        <f t="shared" ref="CD23:CR23" si="39">+CD18+CD21</f>
        <v>0</v>
      </c>
      <c r="CE23" s="59">
        <f t="shared" si="39"/>
        <v>1168521403</v>
      </c>
      <c r="CF23" s="59">
        <f t="shared" si="39"/>
        <v>1168521403</v>
      </c>
      <c r="CG23" s="59">
        <f t="shared" si="39"/>
        <v>1168432104</v>
      </c>
      <c r="CH23" s="59">
        <f t="shared" si="39"/>
        <v>1168521403</v>
      </c>
      <c r="CI23" s="59">
        <f t="shared" si="39"/>
        <v>1168432104</v>
      </c>
      <c r="CJ23" s="59">
        <f t="shared" si="39"/>
        <v>0</v>
      </c>
      <c r="CK23" s="59">
        <f t="shared" si="39"/>
        <v>0</v>
      </c>
      <c r="CL23" s="59">
        <f t="shared" si="39"/>
        <v>0</v>
      </c>
      <c r="CM23" s="59">
        <f t="shared" si="39"/>
        <v>0</v>
      </c>
      <c r="CN23" s="59">
        <f t="shared" si="39"/>
        <v>0</v>
      </c>
      <c r="CO23" s="59">
        <f t="shared" si="39"/>
        <v>0</v>
      </c>
      <c r="CP23" s="59">
        <f t="shared" si="39"/>
        <v>0</v>
      </c>
      <c r="CQ23" s="59">
        <f t="shared" si="39"/>
        <v>0</v>
      </c>
      <c r="CR23" s="59">
        <f t="shared" si="39"/>
        <v>0</v>
      </c>
      <c r="CS23" s="59">
        <f t="shared" si="36"/>
        <v>0</v>
      </c>
      <c r="CT23" s="60">
        <f>+CT18+CT21</f>
        <v>0</v>
      </c>
      <c r="CU23" s="59">
        <f t="shared" si="36"/>
        <v>0</v>
      </c>
      <c r="CV23" s="59">
        <f t="shared" si="36"/>
        <v>0</v>
      </c>
      <c r="CW23" s="59">
        <f t="shared" si="36"/>
        <v>0</v>
      </c>
      <c r="CX23" s="59">
        <f t="shared" si="36"/>
        <v>0</v>
      </c>
      <c r="CY23" s="59">
        <f t="shared" si="36"/>
        <v>0</v>
      </c>
      <c r="CZ23" s="59">
        <f t="shared" si="36"/>
        <v>0</v>
      </c>
      <c r="DA23" s="59">
        <f t="shared" si="36"/>
        <v>0</v>
      </c>
      <c r="DB23" s="59">
        <f t="shared" si="36"/>
        <v>0</v>
      </c>
      <c r="DC23" s="59">
        <f t="shared" si="36"/>
        <v>0</v>
      </c>
      <c r="DD23" s="59">
        <f t="shared" si="36"/>
        <v>0</v>
      </c>
      <c r="DE23" s="59">
        <f t="shared" si="36"/>
        <v>0</v>
      </c>
      <c r="DF23" s="59">
        <f t="shared" si="36"/>
        <v>0</v>
      </c>
      <c r="DG23" s="59">
        <f t="shared" si="36"/>
        <v>0</v>
      </c>
      <c r="DH23" s="59">
        <f t="shared" si="36"/>
        <v>0</v>
      </c>
      <c r="DI23" s="59">
        <f t="shared" ref="DI23:DN23" si="40">+DI18+DI21</f>
        <v>0</v>
      </c>
      <c r="DJ23" s="59">
        <f t="shared" si="40"/>
        <v>0</v>
      </c>
      <c r="DK23" s="59">
        <f t="shared" si="40"/>
        <v>0</v>
      </c>
      <c r="DL23" s="59">
        <f t="shared" si="40"/>
        <v>0</v>
      </c>
      <c r="DM23" s="59">
        <f t="shared" si="40"/>
        <v>0</v>
      </c>
      <c r="DN23" s="59">
        <f t="shared" si="40"/>
        <v>0</v>
      </c>
      <c r="DO23" s="61"/>
      <c r="DP23" s="61"/>
      <c r="DQ23" s="61"/>
      <c r="DR23" s="61"/>
      <c r="DS23" s="61"/>
      <c r="DT23" s="61"/>
      <c r="DU23" s="61"/>
      <c r="DV23" s="61"/>
      <c r="DW23" s="61"/>
      <c r="DX23" s="61"/>
      <c r="DY23" s="61"/>
      <c r="DZ23" s="61"/>
      <c r="EA23" s="61"/>
      <c r="EB23" s="61"/>
      <c r="EC23" s="61"/>
      <c r="ED23" s="61"/>
      <c r="EE23" s="61"/>
      <c r="EF23" s="61"/>
      <c r="EG23" s="61"/>
      <c r="EH23" s="61"/>
      <c r="EI23" s="61"/>
      <c r="EJ23" s="61"/>
      <c r="EK23" s="61"/>
      <c r="EL23" s="61"/>
      <c r="EM23" s="62"/>
      <c r="EN23" s="61"/>
      <c r="EO23" s="61"/>
      <c r="EP23" s="61"/>
      <c r="EQ23" s="62"/>
      <c r="ER23" s="63">
        <f t="shared" si="10"/>
        <v>0</v>
      </c>
      <c r="ES23" s="63">
        <f t="shared" si="6"/>
        <v>0</v>
      </c>
      <c r="ET23" s="63">
        <f>IFERROR(DM23/DL23,0)</f>
        <v>0</v>
      </c>
      <c r="EU23" s="64">
        <f t="shared" si="8"/>
        <v>0.92206576382354477</v>
      </c>
      <c r="EV23" s="65">
        <f t="shared" si="12"/>
        <v>1</v>
      </c>
      <c r="EW23" s="667"/>
      <c r="EX23" s="671"/>
      <c r="EY23" s="671"/>
      <c r="EZ23" s="672"/>
      <c r="FA23" s="671"/>
    </row>
    <row r="24" spans="1:157" s="40" customFormat="1" ht="18.75" customHeight="1" x14ac:dyDescent="0.25">
      <c r="A24" s="673" t="s">
        <v>103</v>
      </c>
      <c r="B24" s="676">
        <v>3</v>
      </c>
      <c r="C24" s="679" t="s">
        <v>125</v>
      </c>
      <c r="D24" s="682" t="s">
        <v>105</v>
      </c>
      <c r="E24" s="685">
        <v>538</v>
      </c>
      <c r="F24" s="33" t="s">
        <v>106</v>
      </c>
      <c r="G24" s="74">
        <f>AA24+BE24+CI24+DL24+DN24</f>
        <v>0.34</v>
      </c>
      <c r="H24" s="556"/>
      <c r="I24" s="556"/>
      <c r="J24" s="556"/>
      <c r="K24" s="556"/>
      <c r="L24" s="556"/>
      <c r="M24" s="556"/>
      <c r="N24" s="556"/>
      <c r="O24" s="556"/>
      <c r="P24" s="556"/>
      <c r="Q24" s="556"/>
      <c r="R24" s="556"/>
      <c r="S24" s="556"/>
      <c r="T24" s="556"/>
      <c r="U24" s="556"/>
      <c r="V24" s="556"/>
      <c r="W24" s="556">
        <f>+U24</f>
        <v>0</v>
      </c>
      <c r="X24" s="556">
        <f>+U24</f>
        <v>0</v>
      </c>
      <c r="Y24" s="556">
        <f>+V24</f>
        <v>0</v>
      </c>
      <c r="Z24" s="556">
        <f>+X24</f>
        <v>0</v>
      </c>
      <c r="AA24" s="556">
        <f>+Y24</f>
        <v>0</v>
      </c>
      <c r="AB24" s="75">
        <v>0.19</v>
      </c>
      <c r="AC24" s="76">
        <v>0</v>
      </c>
      <c r="AD24" s="76">
        <v>0</v>
      </c>
      <c r="AE24" s="76">
        <v>0</v>
      </c>
      <c r="AF24" s="76">
        <v>0</v>
      </c>
      <c r="AG24" s="76">
        <v>0.02</v>
      </c>
      <c r="AH24" s="76">
        <v>0.02</v>
      </c>
      <c r="AI24" s="76">
        <v>0.03</v>
      </c>
      <c r="AJ24" s="76">
        <v>0.03</v>
      </c>
      <c r="AK24" s="560">
        <v>0.01</v>
      </c>
      <c r="AL24" s="560">
        <v>0.01</v>
      </c>
      <c r="AM24" s="560">
        <v>0.01</v>
      </c>
      <c r="AN24" s="561">
        <v>0.01</v>
      </c>
      <c r="AO24" s="561">
        <v>0.02</v>
      </c>
      <c r="AP24" s="561">
        <v>0.02</v>
      </c>
      <c r="AQ24" s="561">
        <v>0.01</v>
      </c>
      <c r="AR24" s="561">
        <v>0.01</v>
      </c>
      <c r="AS24" s="561">
        <v>0.02</v>
      </c>
      <c r="AT24" s="561">
        <v>0.02</v>
      </c>
      <c r="AU24" s="561">
        <v>0.02</v>
      </c>
      <c r="AV24" s="561">
        <v>0.08</v>
      </c>
      <c r="AW24" s="561">
        <f>0.62-0.17</f>
        <v>0.44999999999999996</v>
      </c>
      <c r="AX24" s="561">
        <v>0.03</v>
      </c>
      <c r="AY24" s="561">
        <v>0.23</v>
      </c>
      <c r="AZ24" s="561">
        <v>0.03</v>
      </c>
      <c r="BA24" s="77">
        <f t="shared" ref="BA24:BA29" si="41">+AC24+AE24+AG24+AI24+AK24+AM24+AO24+AQ24+AS24+AU24+AW24+AY24</f>
        <v>0.82</v>
      </c>
      <c r="BB24" s="77">
        <f t="shared" ref="BB24:BC29" si="42">+AC24+AE24+AG24+AI24+AK24+AM24+AO24+AQ24+AS24+AU24+AW24+AY24</f>
        <v>0.82</v>
      </c>
      <c r="BC24" s="77">
        <f t="shared" si="42"/>
        <v>0.26</v>
      </c>
      <c r="BD24" s="77">
        <f t="shared" ref="BD24:BE29" si="43">+AC24+AE24+AG24+AI24+AK24+AM24+AO24+AQ24+AS24+AU24+AW24+AY24</f>
        <v>0.82</v>
      </c>
      <c r="BE24" s="77">
        <f t="shared" si="43"/>
        <v>0.26</v>
      </c>
      <c r="BF24" s="560">
        <v>0.18</v>
      </c>
      <c r="BG24" s="560">
        <v>0</v>
      </c>
      <c r="BH24" s="560">
        <v>0</v>
      </c>
      <c r="BI24" s="560">
        <v>0.01</v>
      </c>
      <c r="BJ24" s="560">
        <v>0.01</v>
      </c>
      <c r="BK24" s="560">
        <v>0.01</v>
      </c>
      <c r="BL24" s="560">
        <v>0</v>
      </c>
      <c r="BM24" s="560">
        <v>0.01</v>
      </c>
      <c r="BN24" s="560">
        <v>0.01</v>
      </c>
      <c r="BO24" s="560">
        <v>0.01</v>
      </c>
      <c r="BP24" s="560">
        <v>0.01</v>
      </c>
      <c r="BQ24" s="560">
        <v>0.02</v>
      </c>
      <c r="BR24" s="560">
        <v>0.02</v>
      </c>
      <c r="BS24" s="560">
        <v>0.02</v>
      </c>
      <c r="BT24" s="560">
        <v>0</v>
      </c>
      <c r="BU24" s="560">
        <v>0.02</v>
      </c>
      <c r="BV24" s="560">
        <v>0</v>
      </c>
      <c r="BW24" s="560">
        <v>0</v>
      </c>
      <c r="BX24" s="560">
        <v>0</v>
      </c>
      <c r="BY24" s="560">
        <v>0.01</v>
      </c>
      <c r="BZ24" s="560">
        <v>0</v>
      </c>
      <c r="CA24" s="560">
        <v>0.02</v>
      </c>
      <c r="CB24" s="560">
        <v>0</v>
      </c>
      <c r="CC24" s="560">
        <v>0.02</v>
      </c>
      <c r="CD24" s="556">
        <v>0</v>
      </c>
      <c r="CE24" s="75">
        <f>+BG24+BI24+BK24+BM24+BO24+BQ24+BS24+BU24+BW24+BY24+CA24+CC24</f>
        <v>0.15</v>
      </c>
      <c r="CF24" s="75">
        <f t="shared" si="3"/>
        <v>0.15</v>
      </c>
      <c r="CG24" s="75">
        <f t="shared" si="3"/>
        <v>0.05</v>
      </c>
      <c r="CH24" s="77">
        <f>BG24+BI24+BK24+BM24+BO24+BQ24+BS24+BU24+BW24+BY24+CA24+CC24</f>
        <v>0.15</v>
      </c>
      <c r="CI24" s="77">
        <f>BH24+BJ24+BL24+BN24+BP24+BR24+BT24+BV24+BX24+BZ24+CB24+CD24</f>
        <v>0.05</v>
      </c>
      <c r="CJ24" s="560">
        <v>0.03</v>
      </c>
      <c r="CK24" s="560">
        <v>0</v>
      </c>
      <c r="CL24" s="560">
        <v>0</v>
      </c>
      <c r="CM24" s="560">
        <v>0</v>
      </c>
      <c r="CN24" s="560">
        <v>0</v>
      </c>
      <c r="CO24" s="562">
        <v>0</v>
      </c>
      <c r="CP24" s="562">
        <v>0</v>
      </c>
      <c r="CQ24" s="562">
        <v>0</v>
      </c>
      <c r="CR24" s="562">
        <v>0</v>
      </c>
      <c r="CS24" s="560">
        <v>0</v>
      </c>
      <c r="CT24" s="560">
        <v>0</v>
      </c>
      <c r="CU24" s="560">
        <v>0</v>
      </c>
      <c r="CV24" s="563">
        <v>0</v>
      </c>
      <c r="CW24" s="560">
        <v>0</v>
      </c>
      <c r="CX24" s="563">
        <v>0</v>
      </c>
      <c r="CY24" s="560">
        <v>0</v>
      </c>
      <c r="CZ24" s="563">
        <v>0</v>
      </c>
      <c r="DA24" s="560">
        <v>0</v>
      </c>
      <c r="DB24" s="563">
        <v>0</v>
      </c>
      <c r="DC24" s="560">
        <v>0.01</v>
      </c>
      <c r="DD24" s="560"/>
      <c r="DE24" s="560">
        <v>0.01</v>
      </c>
      <c r="DF24" s="560"/>
      <c r="DG24" s="560">
        <v>0</v>
      </c>
      <c r="DH24" s="556"/>
      <c r="DI24" s="75">
        <f t="shared" si="4"/>
        <v>0.02</v>
      </c>
      <c r="DJ24" s="72">
        <f>CK24+CM24+CO24+CR2+CQ24+CS24+CU24+CW24+CY24+DA24</f>
        <v>0</v>
      </c>
      <c r="DK24" s="78">
        <f t="shared" ref="DK24:DK29" si="44">CL24+CN24+CP24+CR24+CT24+CV24+CX24+CZ24+DB24+DD24+DF24+DH24</f>
        <v>0</v>
      </c>
      <c r="DL24" s="75">
        <f>CK24+CM24+CO24+CQ24+CS24+CU24+CW24+CY24+DA24+DC24+DE24+DG24</f>
        <v>0.02</v>
      </c>
      <c r="DM24" s="78">
        <f>CL24+CN24+CP24+CR24+CT24+CV24+CX24+CZ24+DB24+DD24+DF24+DH24</f>
        <v>0</v>
      </c>
      <c r="DN24" s="560">
        <v>0.01</v>
      </c>
      <c r="DO24" s="556"/>
      <c r="DP24" s="556"/>
      <c r="DQ24" s="556"/>
      <c r="DR24" s="556"/>
      <c r="DS24" s="556"/>
      <c r="DT24" s="556"/>
      <c r="DU24" s="556"/>
      <c r="DV24" s="556"/>
      <c r="DW24" s="556"/>
      <c r="DX24" s="556"/>
      <c r="DY24" s="556"/>
      <c r="DZ24" s="556"/>
      <c r="EA24" s="556"/>
      <c r="EB24" s="556"/>
      <c r="EC24" s="556"/>
      <c r="ED24" s="556"/>
      <c r="EE24" s="556"/>
      <c r="EF24" s="556"/>
      <c r="EG24" s="556"/>
      <c r="EH24" s="556"/>
      <c r="EI24" s="556"/>
      <c r="EJ24" s="556"/>
      <c r="EK24" s="556"/>
      <c r="EL24" s="556"/>
      <c r="EM24" s="556"/>
      <c r="EN24" s="556"/>
      <c r="EO24" s="556"/>
      <c r="EP24" s="556"/>
      <c r="EQ24" s="556"/>
      <c r="ER24" s="68">
        <f t="shared" si="10"/>
        <v>0</v>
      </c>
      <c r="ES24" s="68">
        <f t="shared" si="6"/>
        <v>0</v>
      </c>
      <c r="ET24" s="68">
        <f t="shared" si="7"/>
        <v>0</v>
      </c>
      <c r="EU24" s="73">
        <f t="shared" si="8"/>
        <v>0.31958762886597941</v>
      </c>
      <c r="EV24" s="73">
        <f t="shared" si="12"/>
        <v>0.91176470588235292</v>
      </c>
      <c r="EW24" s="666" t="s">
        <v>126</v>
      </c>
      <c r="EX24" s="666" t="s">
        <v>127</v>
      </c>
      <c r="EY24" s="666" t="s">
        <v>128</v>
      </c>
      <c r="EZ24" s="672" t="s">
        <v>129</v>
      </c>
      <c r="FA24" s="671" t="s">
        <v>130</v>
      </c>
    </row>
    <row r="25" spans="1:157" s="45" customFormat="1" ht="18.75" customHeight="1" x14ac:dyDescent="0.25">
      <c r="A25" s="674"/>
      <c r="B25" s="677"/>
      <c r="C25" s="680"/>
      <c r="D25" s="683"/>
      <c r="E25" s="686"/>
      <c r="F25" s="41" t="s">
        <v>114</v>
      </c>
      <c r="G25" s="42">
        <f>AA25+BE25+CI25+DL25+DN25</f>
        <v>8466067644</v>
      </c>
      <c r="H25" s="42"/>
      <c r="I25" s="42"/>
      <c r="J25" s="42"/>
      <c r="K25" s="42"/>
      <c r="L25" s="42"/>
      <c r="M25" s="42"/>
      <c r="N25" s="42"/>
      <c r="O25" s="42"/>
      <c r="P25" s="42"/>
      <c r="Q25" s="42"/>
      <c r="R25" s="42"/>
      <c r="S25" s="42"/>
      <c r="T25" s="42"/>
      <c r="U25" s="42"/>
      <c r="V25" s="42"/>
      <c r="W25" s="42">
        <f>+U25</f>
        <v>0</v>
      </c>
      <c r="X25" s="42">
        <f>+U25</f>
        <v>0</v>
      </c>
      <c r="Y25" s="42">
        <f>+V25</f>
        <v>0</v>
      </c>
      <c r="Z25" s="42">
        <f>+X25</f>
        <v>0</v>
      </c>
      <c r="AA25" s="42">
        <f>+Y25</f>
        <v>0</v>
      </c>
      <c r="AB25" s="42">
        <v>8791000000</v>
      </c>
      <c r="AC25" s="42">
        <v>0</v>
      </c>
      <c r="AD25" s="42">
        <v>0</v>
      </c>
      <c r="AE25" s="42">
        <v>0</v>
      </c>
      <c r="AF25" s="42">
        <v>0</v>
      </c>
      <c r="AG25" s="42">
        <v>80516000</v>
      </c>
      <c r="AH25" s="42">
        <v>80516000</v>
      </c>
      <c r="AI25" s="42">
        <v>64664000</v>
      </c>
      <c r="AJ25" s="42">
        <v>64664000</v>
      </c>
      <c r="AK25" s="42">
        <v>0</v>
      </c>
      <c r="AL25" s="42">
        <v>0</v>
      </c>
      <c r="AM25" s="42">
        <v>0</v>
      </c>
      <c r="AN25" s="42">
        <v>0</v>
      </c>
      <c r="AO25" s="42">
        <v>0</v>
      </c>
      <c r="AP25" s="42">
        <v>0</v>
      </c>
      <c r="AQ25" s="42">
        <v>0</v>
      </c>
      <c r="AR25" s="42">
        <v>0</v>
      </c>
      <c r="AS25" s="42">
        <v>0</v>
      </c>
      <c r="AT25" s="42">
        <v>0</v>
      </c>
      <c r="AU25" s="42">
        <v>0</v>
      </c>
      <c r="AV25" s="42">
        <v>6062916184</v>
      </c>
      <c r="AW25" s="42">
        <v>7792038805</v>
      </c>
      <c r="AX25" s="42">
        <v>0</v>
      </c>
      <c r="AY25" s="42">
        <v>-1657253059</v>
      </c>
      <c r="AZ25" s="42">
        <f>6275132784-6208096184</f>
        <v>67036600</v>
      </c>
      <c r="BA25" s="42">
        <f t="shared" si="41"/>
        <v>6279965746</v>
      </c>
      <c r="BB25" s="42">
        <f t="shared" si="42"/>
        <v>6279965746</v>
      </c>
      <c r="BC25" s="42">
        <f t="shared" si="42"/>
        <v>6275132784</v>
      </c>
      <c r="BD25" s="42">
        <f t="shared" si="43"/>
        <v>6279965746</v>
      </c>
      <c r="BE25" s="42">
        <f t="shared" si="43"/>
        <v>6275132784</v>
      </c>
      <c r="BF25" s="42">
        <v>2109818000</v>
      </c>
      <c r="BG25" s="42">
        <v>2050347816</v>
      </c>
      <c r="BH25" s="42">
        <v>2050347816</v>
      </c>
      <c r="BI25" s="42">
        <v>0</v>
      </c>
      <c r="BJ25" s="42">
        <v>0</v>
      </c>
      <c r="BK25" s="42">
        <v>0</v>
      </c>
      <c r="BL25" s="42">
        <v>0</v>
      </c>
      <c r="BM25" s="42">
        <v>0</v>
      </c>
      <c r="BN25" s="42"/>
      <c r="BO25" s="42">
        <v>0</v>
      </c>
      <c r="BP25" s="42">
        <v>0</v>
      </c>
      <c r="BQ25" s="42">
        <v>0</v>
      </c>
      <c r="BR25" s="42">
        <v>0</v>
      </c>
      <c r="BS25" s="42">
        <v>0</v>
      </c>
      <c r="BT25" s="42">
        <v>0</v>
      </c>
      <c r="BU25" s="42">
        <f>2143512000-2057512000</f>
        <v>86000000</v>
      </c>
      <c r="BV25" s="42">
        <v>0</v>
      </c>
      <c r="BW25" s="42">
        <v>0</v>
      </c>
      <c r="BX25" s="42">
        <v>0</v>
      </c>
      <c r="BY25" s="42">
        <v>0</v>
      </c>
      <c r="BZ25" s="42">
        <v>0</v>
      </c>
      <c r="CA25" s="42">
        <v>7164184</v>
      </c>
      <c r="CB25" s="42">
        <v>10618500</v>
      </c>
      <c r="CC25" s="42">
        <f>2075026816-2143512000</f>
        <v>-68485184</v>
      </c>
      <c r="CD25" s="42">
        <v>0</v>
      </c>
      <c r="CE25" s="42">
        <f>+BG25+BI25+BK25+BM25+BO25+BQ25+BS25+BU25+BW25+BY25+CA25+CC25</f>
        <v>2075026816</v>
      </c>
      <c r="CF25" s="42">
        <f t="shared" si="3"/>
        <v>2075026816</v>
      </c>
      <c r="CG25" s="42">
        <f t="shared" si="3"/>
        <v>2060966316</v>
      </c>
      <c r="CH25" s="42">
        <f>+BG25+BI25+BK25+BM25+BO25+BQ25+BS25+BU25+BW25+BY25+CA25+CC25</f>
        <v>2075026816</v>
      </c>
      <c r="CI25" s="42">
        <f>+BH25+BJ25+BL25+BN25+BP25+BR25+BT25+BV25+BX25+BZ25+CB25+CD25</f>
        <v>2060966316</v>
      </c>
      <c r="CJ25" s="42">
        <v>154564000</v>
      </c>
      <c r="CK25" s="42">
        <v>78692534</v>
      </c>
      <c r="CL25" s="42">
        <v>78692534</v>
      </c>
      <c r="CM25" s="42">
        <v>0</v>
      </c>
      <c r="CN25" s="42">
        <v>0</v>
      </c>
      <c r="CO25" s="42">
        <v>0</v>
      </c>
      <c r="CP25" s="42">
        <v>0</v>
      </c>
      <c r="CQ25" s="42">
        <v>40624000</v>
      </c>
      <c r="CR25" s="42">
        <v>35272000</v>
      </c>
      <c r="CS25" s="42"/>
      <c r="CT25" s="44">
        <v>0</v>
      </c>
      <c r="CU25" s="42"/>
      <c r="CV25" s="43">
        <v>0</v>
      </c>
      <c r="CW25" s="42"/>
      <c r="CX25" s="43">
        <v>0</v>
      </c>
      <c r="CY25" s="42"/>
      <c r="CZ25" s="43">
        <v>0</v>
      </c>
      <c r="DA25" s="42"/>
      <c r="DB25" s="43">
        <v>0</v>
      </c>
      <c r="DC25" s="42"/>
      <c r="DD25" s="42"/>
      <c r="DE25" s="42"/>
      <c r="DF25" s="42"/>
      <c r="DG25" s="42">
        <v>10652010</v>
      </c>
      <c r="DH25" s="42"/>
      <c r="DI25" s="42">
        <f>+CK25+CM25+CO25+CQ25+CS25+CU25+CW25+CY25+DA25+DC25+DE25+DG25</f>
        <v>129968544</v>
      </c>
      <c r="DJ25" s="42">
        <f>CK25+CM25+CO25+CQ25+CS25+CU25+CW25+CY25+DA25</f>
        <v>119316534</v>
      </c>
      <c r="DK25" s="42">
        <f t="shared" si="44"/>
        <v>113964534</v>
      </c>
      <c r="DL25" s="42">
        <f>+CK25+CM25+CO25+CQ25+CS25+CU25+CW25+CY25+DA25+DC25+DE25+DG25</f>
        <v>129968544</v>
      </c>
      <c r="DM25" s="42">
        <f>+CL25+CN25+CP25+CR25+CT25+CV25+CX25+CZ25+DB25+DD25+DF25+DH25</f>
        <v>113964534</v>
      </c>
      <c r="DN25" s="549">
        <v>0</v>
      </c>
      <c r="DO25" s="549"/>
      <c r="DP25" s="549"/>
      <c r="DQ25" s="549"/>
      <c r="DR25" s="549"/>
      <c r="DS25" s="549"/>
      <c r="DT25" s="549"/>
      <c r="DU25" s="549"/>
      <c r="DV25" s="549"/>
      <c r="DW25" s="549"/>
      <c r="DX25" s="549"/>
      <c r="DY25" s="549"/>
      <c r="DZ25" s="549"/>
      <c r="EA25" s="549"/>
      <c r="EB25" s="549"/>
      <c r="EC25" s="549"/>
      <c r="ED25" s="549"/>
      <c r="EE25" s="549"/>
      <c r="EF25" s="549"/>
      <c r="EG25" s="549"/>
      <c r="EH25" s="549"/>
      <c r="EI25" s="549"/>
      <c r="EJ25" s="549"/>
      <c r="EK25" s="549"/>
      <c r="EL25" s="549"/>
      <c r="EM25" s="546"/>
      <c r="EN25" s="546"/>
      <c r="EO25" s="546"/>
      <c r="EP25" s="546"/>
      <c r="EQ25" s="546"/>
      <c r="ER25" s="35">
        <f t="shared" si="10"/>
        <v>0</v>
      </c>
      <c r="ES25" s="35">
        <f t="shared" si="6"/>
        <v>0.95514452339019507</v>
      </c>
      <c r="ET25" s="35">
        <f t="shared" si="7"/>
        <v>0.87686243526741359</v>
      </c>
      <c r="EU25" s="39">
        <f t="shared" si="8"/>
        <v>0.99713894528446645</v>
      </c>
      <c r="EV25" s="39">
        <f t="shared" si="12"/>
        <v>0.99810962885332699</v>
      </c>
      <c r="EW25" s="666"/>
      <c r="EX25" s="666"/>
      <c r="EY25" s="666"/>
      <c r="EZ25" s="672"/>
      <c r="FA25" s="671"/>
    </row>
    <row r="26" spans="1:157" s="45" customFormat="1" ht="18.75" customHeight="1" x14ac:dyDescent="0.25">
      <c r="A26" s="674"/>
      <c r="B26" s="677"/>
      <c r="C26" s="680"/>
      <c r="D26" s="683"/>
      <c r="E26" s="686"/>
      <c r="F26" s="542" t="s">
        <v>115</v>
      </c>
      <c r="G26" s="42"/>
      <c r="H26" s="42"/>
      <c r="I26" s="42"/>
      <c r="J26" s="42"/>
      <c r="K26" s="42"/>
      <c r="L26" s="42"/>
      <c r="M26" s="42"/>
      <c r="N26" s="42"/>
      <c r="O26" s="42"/>
      <c r="P26" s="42"/>
      <c r="Q26" s="42"/>
      <c r="R26" s="42"/>
      <c r="S26" s="42"/>
      <c r="T26" s="42"/>
      <c r="U26" s="42"/>
      <c r="V26" s="42"/>
      <c r="W26" s="42"/>
      <c r="X26" s="42"/>
      <c r="Y26" s="42"/>
      <c r="Z26" s="42"/>
      <c r="AA26" s="42"/>
      <c r="AB26" s="42"/>
      <c r="AC26" s="42">
        <v>0</v>
      </c>
      <c r="AD26" s="42">
        <v>0</v>
      </c>
      <c r="AE26" s="42">
        <v>0</v>
      </c>
      <c r="AF26" s="42">
        <v>0</v>
      </c>
      <c r="AG26" s="42">
        <v>0</v>
      </c>
      <c r="AH26" s="42">
        <v>0</v>
      </c>
      <c r="AI26" s="42">
        <v>8724000</v>
      </c>
      <c r="AJ26" s="42">
        <v>7851600</v>
      </c>
      <c r="AK26" s="42">
        <v>16807000</v>
      </c>
      <c r="AL26" s="42">
        <v>6735833</v>
      </c>
      <c r="AM26" s="42">
        <v>17307000</v>
      </c>
      <c r="AN26" s="42">
        <v>26016800</v>
      </c>
      <c r="AO26" s="42">
        <f>17307000-16812447</f>
        <v>494553</v>
      </c>
      <c r="AP26" s="42">
        <v>16807000</v>
      </c>
      <c r="AQ26" s="42">
        <f>17307000-661094</f>
        <v>16645906</v>
      </c>
      <c r="AR26" s="42">
        <v>17293600</v>
      </c>
      <c r="AS26" s="42">
        <v>17307000</v>
      </c>
      <c r="AT26" s="42">
        <v>17049900</v>
      </c>
      <c r="AU26" s="42">
        <v>16807000</v>
      </c>
      <c r="AV26" s="42">
        <v>17049100</v>
      </c>
      <c r="AW26" s="42">
        <v>1741509862</v>
      </c>
      <c r="AX26" s="42">
        <v>17049900</v>
      </c>
      <c r="AY26" s="42">
        <f>6279965746-1835602321</f>
        <v>4444363425</v>
      </c>
      <c r="AZ26" s="42">
        <f>6205303633-125853733</f>
        <v>6079449900</v>
      </c>
      <c r="BA26" s="42">
        <f t="shared" si="41"/>
        <v>6279965746</v>
      </c>
      <c r="BB26" s="42">
        <f t="shared" si="42"/>
        <v>6279965746</v>
      </c>
      <c r="BC26" s="42">
        <f t="shared" si="42"/>
        <v>6205303633</v>
      </c>
      <c r="BD26" s="42">
        <f t="shared" si="43"/>
        <v>6279965746</v>
      </c>
      <c r="BE26" s="42">
        <f t="shared" si="43"/>
        <v>6205303633</v>
      </c>
      <c r="BF26" s="42">
        <v>2109818000</v>
      </c>
      <c r="BG26" s="42">
        <v>0</v>
      </c>
      <c r="BH26" s="42">
        <v>0</v>
      </c>
      <c r="BI26" s="42">
        <v>15324000</v>
      </c>
      <c r="BJ26" s="42">
        <v>2595633</v>
      </c>
      <c r="BK26" s="42">
        <v>15324000</v>
      </c>
      <c r="BL26" s="42">
        <v>13450100</v>
      </c>
      <c r="BM26" s="42">
        <v>984124000</v>
      </c>
      <c r="BN26" s="42">
        <v>10618500</v>
      </c>
      <c r="BO26" s="42">
        <v>15324000</v>
      </c>
      <c r="BP26" s="42">
        <v>14158000</v>
      </c>
      <c r="BQ26" s="42">
        <v>15324000</v>
      </c>
      <c r="BR26" s="42">
        <v>14158000</v>
      </c>
      <c r="BS26" s="42">
        <v>824124000</v>
      </c>
      <c r="BT26" s="42">
        <v>14158000</v>
      </c>
      <c r="BU26" s="42">
        <f>15324000+86000000</f>
        <v>101324000</v>
      </c>
      <c r="BV26" s="42">
        <v>11090433</v>
      </c>
      <c r="BW26" s="42">
        <v>15324000</v>
      </c>
      <c r="BX26" s="42">
        <v>7079000</v>
      </c>
      <c r="BY26" s="42">
        <v>15324000</v>
      </c>
      <c r="BZ26" s="42">
        <v>7079000</v>
      </c>
      <c r="CA26" s="42">
        <v>15324000</v>
      </c>
      <c r="CB26" s="42">
        <v>7079000</v>
      </c>
      <c r="CC26" s="42">
        <f>2075026816-2016840000</f>
        <v>58186816</v>
      </c>
      <c r="CD26" s="42">
        <v>1791241816</v>
      </c>
      <c r="CE26" s="42">
        <f t="shared" ref="CE26:CE27" si="45">+BG26+BI26+BK26+BM26+BO26+BQ26+BS26+BU26+BW26+BY26+CA26+CC26</f>
        <v>2075026816</v>
      </c>
      <c r="CF26" s="42">
        <f t="shared" si="3"/>
        <v>2075026816</v>
      </c>
      <c r="CG26" s="42">
        <f t="shared" si="3"/>
        <v>1892707482</v>
      </c>
      <c r="CH26" s="42">
        <f>+BG26+BI26+BK26+BM26+BO26+BQ26+BS26+BU26+BW26+BY26+CA26+CC26</f>
        <v>2075026816</v>
      </c>
      <c r="CI26" s="42">
        <f>+BH26+BJ26+BL26+BN26+BP26+BR26+BT26+BV26+BX26+BZ26+CB26+CD26</f>
        <v>1892707482</v>
      </c>
      <c r="CJ26" s="42">
        <v>154564000</v>
      </c>
      <c r="CK26" s="42">
        <v>0</v>
      </c>
      <c r="CL26" s="42">
        <v>0</v>
      </c>
      <c r="CM26" s="42">
        <v>2783000</v>
      </c>
      <c r="CN26" s="42">
        <v>2783000</v>
      </c>
      <c r="CO26" s="42">
        <v>14904967</v>
      </c>
      <c r="CP26" s="42">
        <v>14904967</v>
      </c>
      <c r="CQ26" s="42">
        <v>11129500</v>
      </c>
      <c r="CR26" s="42">
        <v>10657567</v>
      </c>
      <c r="CS26" s="42">
        <v>12668000</v>
      </c>
      <c r="CT26" s="44">
        <v>9647533</v>
      </c>
      <c r="CU26" s="42">
        <v>12668000</v>
      </c>
      <c r="CV26" s="43">
        <v>11999000</v>
      </c>
      <c r="CW26" s="42">
        <v>12668000</v>
      </c>
      <c r="CX26" s="43">
        <v>11999000</v>
      </c>
      <c r="CY26" s="42">
        <v>12668000</v>
      </c>
      <c r="CZ26" s="43">
        <v>11999000</v>
      </c>
      <c r="DA26" s="42">
        <v>12668000</v>
      </c>
      <c r="DB26" s="43">
        <v>11999000</v>
      </c>
      <c r="DC26" s="42">
        <v>12668000</v>
      </c>
      <c r="DD26" s="42"/>
      <c r="DE26" s="42">
        <v>12668000</v>
      </c>
      <c r="DF26" s="42"/>
      <c r="DG26" s="42">
        <v>12475077</v>
      </c>
      <c r="DH26" s="42"/>
      <c r="DI26" s="42">
        <f t="shared" si="4"/>
        <v>129968544</v>
      </c>
      <c r="DJ26" s="42">
        <f>CK26+CM26+CO26+CQ26+CS26+CU26+CW26+CY26+DA26</f>
        <v>92157467</v>
      </c>
      <c r="DK26" s="42">
        <f t="shared" si="44"/>
        <v>85989067</v>
      </c>
      <c r="DL26" s="42">
        <f>+CK26+CM26+CO26+CQ26+CS26+CU26+CW26+CY26+DA26+DC26+DE26+DG26</f>
        <v>129968544</v>
      </c>
      <c r="DM26" s="42">
        <f>+CL26+CN26+CP26+CR26+CT26+CV26+CX26+CZ26+DB26+DD26+DF26+DH26</f>
        <v>85989067</v>
      </c>
      <c r="DN26" s="549"/>
      <c r="DO26" s="549"/>
      <c r="DP26" s="549"/>
      <c r="DQ26" s="549"/>
      <c r="DR26" s="549"/>
      <c r="DS26" s="549"/>
      <c r="DT26" s="549"/>
      <c r="DU26" s="549"/>
      <c r="DV26" s="549"/>
      <c r="DW26" s="549"/>
      <c r="DX26" s="549"/>
      <c r="DY26" s="549"/>
      <c r="DZ26" s="549"/>
      <c r="EA26" s="549"/>
      <c r="EB26" s="549"/>
      <c r="EC26" s="549"/>
      <c r="ED26" s="549"/>
      <c r="EE26" s="549"/>
      <c r="EF26" s="549"/>
      <c r="EG26" s="549"/>
      <c r="EH26" s="549"/>
      <c r="EI26" s="549"/>
      <c r="EJ26" s="549"/>
      <c r="EK26" s="549"/>
      <c r="EL26" s="549"/>
      <c r="EM26" s="546"/>
      <c r="EN26" s="546"/>
      <c r="EO26" s="546"/>
      <c r="EP26" s="546"/>
      <c r="EQ26" s="546"/>
      <c r="ER26" s="35">
        <f t="shared" si="10"/>
        <v>0.94718976949794753</v>
      </c>
      <c r="ES26" s="35">
        <f t="shared" si="6"/>
        <v>0.93306673674093066</v>
      </c>
      <c r="ET26" s="35">
        <f t="shared" si="7"/>
        <v>0.66161445187844836</v>
      </c>
      <c r="EU26" s="39">
        <f t="shared" si="8"/>
        <v>0.96884749932266179</v>
      </c>
      <c r="EV26" s="39">
        <f>IFERROR((Y26+BE26+CI26+DM26)/G26,0)</f>
        <v>0</v>
      </c>
      <c r="EW26" s="666"/>
      <c r="EX26" s="666"/>
      <c r="EY26" s="666"/>
      <c r="EZ26" s="672"/>
      <c r="FA26" s="671"/>
    </row>
    <row r="27" spans="1:157" s="40" customFormat="1" ht="18.75" customHeight="1" x14ac:dyDescent="0.25">
      <c r="A27" s="674"/>
      <c r="B27" s="677"/>
      <c r="C27" s="680"/>
      <c r="D27" s="683"/>
      <c r="E27" s="686"/>
      <c r="F27" s="49" t="s">
        <v>116</v>
      </c>
      <c r="G27" s="79">
        <f t="shared" ref="G27" si="46">AA27+BE27+CI27+DL27+DN27</f>
        <v>0.66000000000000014</v>
      </c>
      <c r="H27" s="559"/>
      <c r="I27" s="559"/>
      <c r="J27" s="559"/>
      <c r="K27" s="546"/>
      <c r="L27" s="559"/>
      <c r="M27" s="546"/>
      <c r="N27" s="559"/>
      <c r="O27" s="546"/>
      <c r="P27" s="546"/>
      <c r="Q27" s="546"/>
      <c r="R27" s="546"/>
      <c r="S27" s="559"/>
      <c r="T27" s="559"/>
      <c r="U27" s="559"/>
      <c r="V27" s="546"/>
      <c r="W27" s="559"/>
      <c r="X27" s="559"/>
      <c r="Y27" s="559"/>
      <c r="Z27" s="559"/>
      <c r="AA27" s="559"/>
      <c r="AB27" s="547">
        <v>0</v>
      </c>
      <c r="AC27" s="550">
        <v>0</v>
      </c>
      <c r="AD27" s="550">
        <v>0</v>
      </c>
      <c r="AE27" s="550">
        <v>0</v>
      </c>
      <c r="AF27" s="550">
        <v>0</v>
      </c>
      <c r="AG27" s="550">
        <v>0</v>
      </c>
      <c r="AH27" s="550">
        <v>0</v>
      </c>
      <c r="AI27" s="550">
        <v>0</v>
      </c>
      <c r="AJ27" s="550">
        <v>0</v>
      </c>
      <c r="AK27" s="550">
        <v>0</v>
      </c>
      <c r="AL27" s="550">
        <v>0</v>
      </c>
      <c r="AM27" s="550">
        <v>0</v>
      </c>
      <c r="AN27" s="564">
        <v>0</v>
      </c>
      <c r="AO27" s="80">
        <v>0</v>
      </c>
      <c r="AP27" s="80">
        <v>0</v>
      </c>
      <c r="AQ27" s="559"/>
      <c r="AR27" s="565">
        <v>0</v>
      </c>
      <c r="AS27" s="565">
        <v>0</v>
      </c>
      <c r="AT27" s="565">
        <v>0</v>
      </c>
      <c r="AU27" s="559"/>
      <c r="AV27" s="81">
        <v>0</v>
      </c>
      <c r="AW27" s="566">
        <v>0</v>
      </c>
      <c r="AX27" s="559">
        <v>0</v>
      </c>
      <c r="AY27" s="559">
        <v>0</v>
      </c>
      <c r="AZ27" s="565">
        <v>0</v>
      </c>
      <c r="BA27" s="82">
        <f t="shared" si="41"/>
        <v>0</v>
      </c>
      <c r="BB27" s="82">
        <f t="shared" si="42"/>
        <v>0</v>
      </c>
      <c r="BC27" s="82">
        <f t="shared" si="42"/>
        <v>0</v>
      </c>
      <c r="BD27" s="82">
        <f t="shared" si="43"/>
        <v>0</v>
      </c>
      <c r="BE27" s="82">
        <f t="shared" si="43"/>
        <v>0</v>
      </c>
      <c r="BF27" s="564">
        <v>0.55999999999999994</v>
      </c>
      <c r="BG27" s="549">
        <v>0</v>
      </c>
      <c r="BH27" s="549">
        <v>0</v>
      </c>
      <c r="BI27" s="564">
        <v>0.02</v>
      </c>
      <c r="BJ27" s="564">
        <v>0.02</v>
      </c>
      <c r="BK27" s="564">
        <v>0.02</v>
      </c>
      <c r="BL27" s="564">
        <v>0.02</v>
      </c>
      <c r="BM27" s="564">
        <v>0.05</v>
      </c>
      <c r="BN27" s="549">
        <v>0</v>
      </c>
      <c r="BO27" s="564">
        <v>0.05</v>
      </c>
      <c r="BP27" s="564">
        <v>0.01</v>
      </c>
      <c r="BQ27" s="564">
        <v>0.05</v>
      </c>
      <c r="BR27" s="564">
        <v>0</v>
      </c>
      <c r="BS27" s="564">
        <v>0.05</v>
      </c>
      <c r="BT27" s="549">
        <v>0</v>
      </c>
      <c r="BU27" s="564">
        <v>0.05</v>
      </c>
      <c r="BV27" s="549">
        <v>0</v>
      </c>
      <c r="BW27" s="564">
        <v>0.05</v>
      </c>
      <c r="BX27" s="549">
        <v>0</v>
      </c>
      <c r="BY27" s="564">
        <v>0.05</v>
      </c>
      <c r="BZ27" s="549">
        <v>0</v>
      </c>
      <c r="CA27" s="564">
        <v>0.08</v>
      </c>
      <c r="CB27" s="564">
        <v>0</v>
      </c>
      <c r="CC27" s="564">
        <v>0.09</v>
      </c>
      <c r="CD27" s="550">
        <v>0</v>
      </c>
      <c r="CE27" s="83">
        <f t="shared" si="45"/>
        <v>0.55999999999999994</v>
      </c>
      <c r="CF27" s="83">
        <f t="shared" si="3"/>
        <v>0.55999999999999994</v>
      </c>
      <c r="CG27" s="83">
        <f t="shared" si="3"/>
        <v>0.05</v>
      </c>
      <c r="CH27" s="82">
        <f>BG27+BI27+BK27+BM27+BO27+BQ27+BS27+BU27+BW27+BY27+CA27+CC27</f>
        <v>0.55999999999999994</v>
      </c>
      <c r="CI27" s="82">
        <f>BH27+BJ27+BL27+BN27+BP27+BR27+BT27+BV27+BX27+BZ27+CB27+CD27</f>
        <v>0.05</v>
      </c>
      <c r="CJ27" s="567">
        <v>0.61</v>
      </c>
      <c r="CK27" s="550">
        <v>0</v>
      </c>
      <c r="CL27" s="550">
        <v>0</v>
      </c>
      <c r="CM27" s="550">
        <v>0</v>
      </c>
      <c r="CN27" s="550">
        <v>0</v>
      </c>
      <c r="CO27" s="550">
        <v>0</v>
      </c>
      <c r="CP27" s="550">
        <v>0</v>
      </c>
      <c r="CQ27" s="550">
        <v>0.04</v>
      </c>
      <c r="CR27" s="550">
        <v>0.04</v>
      </c>
      <c r="CS27" s="550">
        <v>0.04</v>
      </c>
      <c r="CT27" s="550">
        <v>0</v>
      </c>
      <c r="CU27" s="550">
        <v>0.08</v>
      </c>
      <c r="CV27" s="552">
        <v>0.02</v>
      </c>
      <c r="CW27" s="550">
        <v>0.08</v>
      </c>
      <c r="CX27" s="552">
        <v>0.02</v>
      </c>
      <c r="CY27" s="550">
        <v>0.08</v>
      </c>
      <c r="CZ27" s="568">
        <v>0</v>
      </c>
      <c r="DA27" s="550">
        <v>0.08</v>
      </c>
      <c r="DB27" s="552">
        <v>0</v>
      </c>
      <c r="DC27" s="550">
        <v>7.0000000000000007E-2</v>
      </c>
      <c r="DD27" s="550"/>
      <c r="DE27" s="550">
        <v>7.0000000000000007E-2</v>
      </c>
      <c r="DF27" s="550"/>
      <c r="DG27" s="550">
        <v>7.0000000000000007E-2</v>
      </c>
      <c r="DH27" s="549"/>
      <c r="DI27" s="83">
        <f t="shared" si="4"/>
        <v>0.6100000000000001</v>
      </c>
      <c r="DJ27" s="83">
        <f>CK27+CM27+CO27+CQ27+CS27+CU27+CW27+CY27+DA27</f>
        <v>0.4</v>
      </c>
      <c r="DK27" s="83">
        <f t="shared" si="44"/>
        <v>0.08</v>
      </c>
      <c r="DL27" s="83">
        <f>CK27+CM27+CO27+CQ27+CS27+CU27+CW27+CY27+DA27+DC27+DE27+DG27</f>
        <v>0.6100000000000001</v>
      </c>
      <c r="DM27" s="83">
        <f>CL27+CN27+CP27+CR27+CT27+CV27+CX27+CZ27+DB27+DD27+DF27+DH27</f>
        <v>0.08</v>
      </c>
      <c r="DN27" s="550"/>
      <c r="DO27" s="550"/>
      <c r="DP27" s="550"/>
      <c r="DQ27" s="550"/>
      <c r="DR27" s="550"/>
      <c r="DS27" s="550"/>
      <c r="DT27" s="550"/>
      <c r="DU27" s="550"/>
      <c r="DV27" s="550"/>
      <c r="DW27" s="550"/>
      <c r="DX27" s="550"/>
      <c r="DY27" s="550"/>
      <c r="DZ27" s="550"/>
      <c r="EA27" s="550"/>
      <c r="EB27" s="550"/>
      <c r="EC27" s="550"/>
      <c r="ED27" s="550"/>
      <c r="EE27" s="550"/>
      <c r="EF27" s="550"/>
      <c r="EG27" s="550"/>
      <c r="EH27" s="550"/>
      <c r="EI27" s="550"/>
      <c r="EJ27" s="550"/>
      <c r="EK27" s="550"/>
      <c r="EL27" s="550"/>
      <c r="EM27" s="546"/>
      <c r="EN27" s="546"/>
      <c r="EO27" s="546"/>
      <c r="EP27" s="546"/>
      <c r="EQ27" s="546"/>
      <c r="ER27" s="35">
        <f t="shared" si="10"/>
        <v>0</v>
      </c>
      <c r="ES27" s="35">
        <f>IFERROR(DK27/DJ27,0)</f>
        <v>0.19999999999999998</v>
      </c>
      <c r="ET27" s="35">
        <f t="shared" si="7"/>
        <v>0.13114754098360654</v>
      </c>
      <c r="EU27" s="39">
        <f t="shared" si="8"/>
        <v>0.13541666666666669</v>
      </c>
      <c r="EV27" s="39">
        <f t="shared" si="12"/>
        <v>0.19696969696969693</v>
      </c>
      <c r="EW27" s="666"/>
      <c r="EX27" s="666"/>
      <c r="EY27" s="666"/>
      <c r="EZ27" s="672"/>
      <c r="FA27" s="671"/>
    </row>
    <row r="28" spans="1:157" s="45" customFormat="1" ht="18.75" customHeight="1" x14ac:dyDescent="0.25">
      <c r="A28" s="674"/>
      <c r="B28" s="677"/>
      <c r="C28" s="680"/>
      <c r="D28" s="683"/>
      <c r="E28" s="686"/>
      <c r="F28" s="41" t="s">
        <v>117</v>
      </c>
      <c r="G28" s="42">
        <f>AA28+BE28+CI28+DL28+DN28</f>
        <v>238087985</v>
      </c>
      <c r="H28" s="42"/>
      <c r="I28" s="42"/>
      <c r="J28" s="42"/>
      <c r="K28" s="42"/>
      <c r="L28" s="42"/>
      <c r="M28" s="42"/>
      <c r="N28" s="42"/>
      <c r="O28" s="42"/>
      <c r="P28" s="42"/>
      <c r="Q28" s="42"/>
      <c r="R28" s="42"/>
      <c r="S28" s="42"/>
      <c r="T28" s="42"/>
      <c r="U28" s="42"/>
      <c r="V28" s="42"/>
      <c r="W28" s="42"/>
      <c r="X28" s="42"/>
      <c r="Y28" s="42"/>
      <c r="Z28" s="42"/>
      <c r="AA28" s="42"/>
      <c r="AB28" s="42">
        <v>0</v>
      </c>
      <c r="AC28" s="42">
        <v>0</v>
      </c>
      <c r="AD28" s="42">
        <v>0</v>
      </c>
      <c r="AE28" s="42">
        <v>0</v>
      </c>
      <c r="AF28" s="42">
        <v>0</v>
      </c>
      <c r="AG28" s="42">
        <v>0</v>
      </c>
      <c r="AH28" s="42">
        <v>0</v>
      </c>
      <c r="AI28" s="42">
        <v>0</v>
      </c>
      <c r="AJ28" s="42">
        <v>0</v>
      </c>
      <c r="AK28" s="42">
        <v>0</v>
      </c>
      <c r="AL28" s="42">
        <v>0</v>
      </c>
      <c r="AM28" s="42">
        <v>0</v>
      </c>
      <c r="AN28" s="42">
        <v>0</v>
      </c>
      <c r="AO28" s="42">
        <v>0</v>
      </c>
      <c r="AP28" s="42">
        <v>0</v>
      </c>
      <c r="AQ28" s="42"/>
      <c r="AR28" s="42">
        <v>0</v>
      </c>
      <c r="AS28" s="42">
        <v>0</v>
      </c>
      <c r="AT28" s="42">
        <v>0</v>
      </c>
      <c r="AU28" s="42"/>
      <c r="AV28" s="42">
        <v>0</v>
      </c>
      <c r="AW28" s="42">
        <v>0</v>
      </c>
      <c r="AX28" s="42">
        <v>0</v>
      </c>
      <c r="AY28" s="42">
        <v>0</v>
      </c>
      <c r="AZ28" s="42">
        <v>0</v>
      </c>
      <c r="BA28" s="42">
        <f t="shared" si="41"/>
        <v>0</v>
      </c>
      <c r="BB28" s="42">
        <f t="shared" si="42"/>
        <v>0</v>
      </c>
      <c r="BC28" s="42">
        <f t="shared" si="42"/>
        <v>0</v>
      </c>
      <c r="BD28" s="42">
        <f t="shared" si="43"/>
        <v>0</v>
      </c>
      <c r="BE28" s="42">
        <f t="shared" si="43"/>
        <v>0</v>
      </c>
      <c r="BF28" s="42">
        <v>69829151</v>
      </c>
      <c r="BG28" s="42">
        <v>16177500</v>
      </c>
      <c r="BH28" s="42">
        <v>16177500</v>
      </c>
      <c r="BI28" s="42">
        <v>53651651</v>
      </c>
      <c r="BJ28" s="42">
        <v>11172000</v>
      </c>
      <c r="BK28" s="42">
        <v>0</v>
      </c>
      <c r="BL28" s="42">
        <v>12174400</v>
      </c>
      <c r="BM28" s="42">
        <v>0</v>
      </c>
      <c r="BN28" s="42">
        <v>6940000</v>
      </c>
      <c r="BO28" s="42">
        <v>0</v>
      </c>
      <c r="BP28" s="42">
        <v>6940000</v>
      </c>
      <c r="BQ28" s="42">
        <v>0</v>
      </c>
      <c r="BR28" s="42">
        <v>6940000</v>
      </c>
      <c r="BS28" s="42">
        <v>0</v>
      </c>
      <c r="BT28" s="42">
        <v>8096667</v>
      </c>
      <c r="BU28" s="42">
        <v>0</v>
      </c>
      <c r="BV28" s="42">
        <v>0</v>
      </c>
      <c r="BW28" s="42">
        <v>0</v>
      </c>
      <c r="BX28" s="42">
        <v>872400</v>
      </c>
      <c r="BY28" s="42">
        <v>0</v>
      </c>
      <c r="BZ28" s="42">
        <v>0</v>
      </c>
      <c r="CA28" s="42">
        <v>0</v>
      </c>
      <c r="CB28" s="42">
        <v>0</v>
      </c>
      <c r="CC28" s="42">
        <v>0</v>
      </c>
      <c r="CD28" s="42">
        <v>516184</v>
      </c>
      <c r="CE28" s="42">
        <f>+BG28+BI28+BK28+BM28+BO28+BQ28+BS28+BU28+BW28+BY28+CA28+CC28</f>
        <v>69829151</v>
      </c>
      <c r="CF28" s="42">
        <f t="shared" si="3"/>
        <v>69829151</v>
      </c>
      <c r="CG28" s="42">
        <f t="shared" si="3"/>
        <v>69829151</v>
      </c>
      <c r="CH28" s="42">
        <f>+BG28+BI28+BK28+BM28+BO28+BQ28+BS28+BU28+BW28+BY28+CA28+CC28</f>
        <v>69829151</v>
      </c>
      <c r="CI28" s="42">
        <f>+BH28+BJ28+BL28+BN28+BP28+BR28+BT28+BV28+BX28+BZ28+CB28+CD28</f>
        <v>69829151</v>
      </c>
      <c r="CJ28" s="42">
        <v>168258834</v>
      </c>
      <c r="CK28" s="42">
        <v>0</v>
      </c>
      <c r="CL28" s="42">
        <v>0</v>
      </c>
      <c r="CM28" s="42">
        <v>8258834</v>
      </c>
      <c r="CN28" s="42">
        <v>8258834</v>
      </c>
      <c r="CO28" s="42">
        <v>0</v>
      </c>
      <c r="CP28" s="42">
        <v>0</v>
      </c>
      <c r="CQ28" s="42"/>
      <c r="CR28" s="42">
        <v>0</v>
      </c>
      <c r="CS28" s="42"/>
      <c r="CT28" s="84">
        <v>0</v>
      </c>
      <c r="CU28" s="42"/>
      <c r="CV28" s="43">
        <v>0</v>
      </c>
      <c r="CW28" s="42"/>
      <c r="CX28" s="43">
        <v>0</v>
      </c>
      <c r="CY28" s="42"/>
      <c r="CZ28" s="43">
        <v>0</v>
      </c>
      <c r="DA28" s="42"/>
      <c r="DB28" s="43">
        <v>0</v>
      </c>
      <c r="DC28" s="42"/>
      <c r="DD28" s="42"/>
      <c r="DE28" s="42"/>
      <c r="DF28" s="42"/>
      <c r="DG28" s="42">
        <v>160000000</v>
      </c>
      <c r="DH28" s="42"/>
      <c r="DI28" s="42">
        <f t="shared" si="4"/>
        <v>168258834</v>
      </c>
      <c r="DJ28" s="42">
        <f>CK28+CM28+CO28+CQ28+CS28+CU28+CW28+CY28+DA28</f>
        <v>8258834</v>
      </c>
      <c r="DK28" s="42">
        <f t="shared" si="44"/>
        <v>8258834</v>
      </c>
      <c r="DL28" s="42">
        <f>+CK28+CM28+CO28+CQ28+CS28+CU28+CW28+CY28+DA28+DC28+DE28+DG28</f>
        <v>168258834</v>
      </c>
      <c r="DM28" s="42">
        <f>+CL28+CN28+CP28+CR28+CT28+CV28+CX28+CZ28+DB28+DD28+DF28+DH28</f>
        <v>8258834</v>
      </c>
      <c r="DN28" s="549"/>
      <c r="DO28" s="549"/>
      <c r="DP28" s="549"/>
      <c r="DQ28" s="549"/>
      <c r="DR28" s="549"/>
      <c r="DS28" s="549"/>
      <c r="DT28" s="549"/>
      <c r="DU28" s="549"/>
      <c r="DV28" s="549"/>
      <c r="DW28" s="549"/>
      <c r="DX28" s="549"/>
      <c r="DY28" s="549"/>
      <c r="DZ28" s="549"/>
      <c r="EA28" s="549"/>
      <c r="EB28" s="549"/>
      <c r="EC28" s="549"/>
      <c r="ED28" s="549"/>
      <c r="EE28" s="549"/>
      <c r="EF28" s="549"/>
      <c r="EG28" s="549"/>
      <c r="EH28" s="549"/>
      <c r="EI28" s="549"/>
      <c r="EJ28" s="549"/>
      <c r="EK28" s="549"/>
      <c r="EL28" s="549"/>
      <c r="EM28" s="546"/>
      <c r="EN28" s="546"/>
      <c r="EO28" s="546"/>
      <c r="EP28" s="546"/>
      <c r="EQ28" s="546"/>
      <c r="ER28" s="35">
        <f t="shared" si="10"/>
        <v>0</v>
      </c>
      <c r="ES28" s="35">
        <f>IFERROR(DK28/DJ28,0)</f>
        <v>1</v>
      </c>
      <c r="ET28" s="35">
        <f t="shared" si="7"/>
        <v>4.9084103364225147E-2</v>
      </c>
      <c r="EU28" s="39">
        <f t="shared" si="8"/>
        <v>1</v>
      </c>
      <c r="EV28" s="39">
        <f t="shared" si="12"/>
        <v>0.3279795282403688</v>
      </c>
      <c r="EW28" s="666"/>
      <c r="EX28" s="666"/>
      <c r="EY28" s="666"/>
      <c r="EZ28" s="672"/>
      <c r="FA28" s="671"/>
    </row>
    <row r="29" spans="1:157" s="45" customFormat="1" ht="18.75" customHeight="1" thickBot="1" x14ac:dyDescent="0.3">
      <c r="A29" s="674"/>
      <c r="B29" s="677"/>
      <c r="C29" s="680"/>
      <c r="D29" s="683"/>
      <c r="E29" s="686"/>
      <c r="F29" s="49" t="s">
        <v>118</v>
      </c>
      <c r="G29" s="85">
        <f>+G24+G27</f>
        <v>1.0000000000000002</v>
      </c>
      <c r="H29" s="55">
        <v>0</v>
      </c>
      <c r="I29" s="55"/>
      <c r="J29" s="55"/>
      <c r="K29" s="554">
        <v>0</v>
      </c>
      <c r="L29" s="55">
        <v>0</v>
      </c>
      <c r="M29" s="554">
        <v>0</v>
      </c>
      <c r="N29" s="554">
        <v>0</v>
      </c>
      <c r="O29" s="554">
        <v>0</v>
      </c>
      <c r="P29" s="554">
        <v>0</v>
      </c>
      <c r="Q29" s="554">
        <v>0</v>
      </c>
      <c r="R29" s="554">
        <f>+R24</f>
        <v>0</v>
      </c>
      <c r="S29" s="55">
        <v>0</v>
      </c>
      <c r="T29" s="55">
        <f>+T24</f>
        <v>0</v>
      </c>
      <c r="U29" s="55">
        <v>0</v>
      </c>
      <c r="V29" s="554">
        <v>0</v>
      </c>
      <c r="W29" s="55">
        <f>+W24</f>
        <v>0</v>
      </c>
      <c r="X29" s="55">
        <f t="shared" ref="X29:AA29" si="47">+X24</f>
        <v>0</v>
      </c>
      <c r="Y29" s="55">
        <f t="shared" si="47"/>
        <v>0</v>
      </c>
      <c r="Z29" s="55">
        <f t="shared" si="47"/>
        <v>0</v>
      </c>
      <c r="AA29" s="55">
        <f t="shared" si="47"/>
        <v>0</v>
      </c>
      <c r="AB29" s="86">
        <f>+AB24+AB27</f>
        <v>0.19</v>
      </c>
      <c r="AC29" s="86">
        <f>+AC24+AC27</f>
        <v>0</v>
      </c>
      <c r="AD29" s="86">
        <f t="shared" ref="AD29:AE30" si="48">+AD24+AD27</f>
        <v>0</v>
      </c>
      <c r="AE29" s="86">
        <f>+AE24+AE27</f>
        <v>0</v>
      </c>
      <c r="AF29" s="86">
        <f t="shared" ref="AF29:AU30" si="49">+AF24+AF27</f>
        <v>0</v>
      </c>
      <c r="AG29" s="86">
        <f t="shared" si="49"/>
        <v>0.02</v>
      </c>
      <c r="AH29" s="86">
        <f t="shared" si="49"/>
        <v>0.02</v>
      </c>
      <c r="AI29" s="86">
        <f t="shared" si="49"/>
        <v>0.03</v>
      </c>
      <c r="AJ29" s="86">
        <f t="shared" si="49"/>
        <v>0.03</v>
      </c>
      <c r="AK29" s="55">
        <f t="shared" si="49"/>
        <v>0.01</v>
      </c>
      <c r="AL29" s="55">
        <f t="shared" si="49"/>
        <v>0.01</v>
      </c>
      <c r="AM29" s="55">
        <f t="shared" si="49"/>
        <v>0.01</v>
      </c>
      <c r="AN29" s="87">
        <f>+AN24+AN27</f>
        <v>0.01</v>
      </c>
      <c r="AO29" s="87">
        <f t="shared" ref="AO29:AZ29" si="50">+AO24+AO27</f>
        <v>0.02</v>
      </c>
      <c r="AP29" s="87">
        <f t="shared" si="50"/>
        <v>0.02</v>
      </c>
      <c r="AQ29" s="87">
        <f t="shared" si="50"/>
        <v>0.01</v>
      </c>
      <c r="AR29" s="87">
        <f t="shared" si="50"/>
        <v>0.01</v>
      </c>
      <c r="AS29" s="87">
        <f t="shared" si="50"/>
        <v>0.02</v>
      </c>
      <c r="AT29" s="87">
        <f t="shared" si="50"/>
        <v>0.02</v>
      </c>
      <c r="AU29" s="87">
        <f t="shared" si="50"/>
        <v>0.02</v>
      </c>
      <c r="AV29" s="87">
        <f>+AV24+AV27</f>
        <v>0.08</v>
      </c>
      <c r="AW29" s="87">
        <f t="shared" si="50"/>
        <v>0.44999999999999996</v>
      </c>
      <c r="AX29" s="87">
        <f t="shared" si="50"/>
        <v>0.03</v>
      </c>
      <c r="AY29" s="87">
        <f t="shared" si="50"/>
        <v>0.23</v>
      </c>
      <c r="AZ29" s="87">
        <f t="shared" si="50"/>
        <v>0.03</v>
      </c>
      <c r="BA29" s="51">
        <f t="shared" si="41"/>
        <v>0.82</v>
      </c>
      <c r="BB29" s="51">
        <f t="shared" si="42"/>
        <v>0.82</v>
      </c>
      <c r="BC29" s="51">
        <f t="shared" si="42"/>
        <v>0.26</v>
      </c>
      <c r="BD29" s="51">
        <f>+AC29+AE29+AG29+AI29+AK29+AM29+AO29+AQ29+AS29+AU29+AW29+AY29</f>
        <v>0.82</v>
      </c>
      <c r="BE29" s="51">
        <f t="shared" si="43"/>
        <v>0.26</v>
      </c>
      <c r="BF29" s="87">
        <f t="shared" ref="BF29:CC29" si="51">+BF24+BF27</f>
        <v>0.74</v>
      </c>
      <c r="BG29" s="87">
        <f t="shared" si="51"/>
        <v>0</v>
      </c>
      <c r="BH29" s="87">
        <f t="shared" si="51"/>
        <v>0</v>
      </c>
      <c r="BI29" s="87">
        <f t="shared" si="51"/>
        <v>0.03</v>
      </c>
      <c r="BJ29" s="87">
        <f t="shared" si="51"/>
        <v>0.03</v>
      </c>
      <c r="BK29" s="87">
        <f t="shared" si="51"/>
        <v>0.03</v>
      </c>
      <c r="BL29" s="87">
        <f t="shared" si="51"/>
        <v>0.02</v>
      </c>
      <c r="BM29" s="87">
        <f t="shared" si="51"/>
        <v>6.0000000000000005E-2</v>
      </c>
      <c r="BN29" s="87">
        <f t="shared" si="51"/>
        <v>0.01</v>
      </c>
      <c r="BO29" s="87">
        <f t="shared" si="51"/>
        <v>6.0000000000000005E-2</v>
      </c>
      <c r="BP29" s="87">
        <f t="shared" si="51"/>
        <v>0.02</v>
      </c>
      <c r="BQ29" s="87">
        <f t="shared" si="51"/>
        <v>7.0000000000000007E-2</v>
      </c>
      <c r="BR29" s="87">
        <f>+BR24+BR27</f>
        <v>0.02</v>
      </c>
      <c r="BS29" s="87">
        <f t="shared" si="51"/>
        <v>7.0000000000000007E-2</v>
      </c>
      <c r="BT29" s="87">
        <f t="shared" si="51"/>
        <v>0</v>
      </c>
      <c r="BU29" s="87">
        <f t="shared" si="51"/>
        <v>7.0000000000000007E-2</v>
      </c>
      <c r="BV29" s="87">
        <f t="shared" si="51"/>
        <v>0</v>
      </c>
      <c r="BW29" s="87">
        <f t="shared" si="51"/>
        <v>0.05</v>
      </c>
      <c r="BX29" s="87">
        <f t="shared" si="51"/>
        <v>0</v>
      </c>
      <c r="BY29" s="87">
        <f t="shared" si="51"/>
        <v>6.0000000000000005E-2</v>
      </c>
      <c r="BZ29" s="87">
        <f t="shared" si="51"/>
        <v>0</v>
      </c>
      <c r="CA29" s="87">
        <f t="shared" si="51"/>
        <v>0.1</v>
      </c>
      <c r="CB29" s="87">
        <f t="shared" si="51"/>
        <v>0</v>
      </c>
      <c r="CC29" s="87">
        <f t="shared" si="51"/>
        <v>0.11</v>
      </c>
      <c r="CD29" s="87">
        <v>0</v>
      </c>
      <c r="CE29" s="86">
        <f t="shared" ref="CE29" si="52">+BG29+BI29+BK29+BM29+BO29+BQ29+BS29+BU29+BW29+BY29+CA29+CC29</f>
        <v>0.71</v>
      </c>
      <c r="CF29" s="86">
        <f t="shared" si="3"/>
        <v>0.71</v>
      </c>
      <c r="CG29" s="86">
        <f t="shared" si="3"/>
        <v>0.1</v>
      </c>
      <c r="CH29" s="51">
        <f>+BG29+BI29+BK29+BM29+BO29+BQ29+BS29+BU29+BW29+BY29+CA29+CC29</f>
        <v>0.71</v>
      </c>
      <c r="CI29" s="86">
        <f>CI24+CI27</f>
        <v>0.1</v>
      </c>
      <c r="CJ29" s="86">
        <f>+CJ24+CJ27</f>
        <v>0.64</v>
      </c>
      <c r="CK29" s="86">
        <f t="shared" ref="CK29:DH30" si="53">+CK24+CK27</f>
        <v>0</v>
      </c>
      <c r="CL29" s="86">
        <v>0</v>
      </c>
      <c r="CM29" s="86">
        <f t="shared" si="53"/>
        <v>0</v>
      </c>
      <c r="CN29" s="86">
        <f t="shared" si="53"/>
        <v>0</v>
      </c>
      <c r="CO29" s="86">
        <f t="shared" si="53"/>
        <v>0</v>
      </c>
      <c r="CP29" s="86">
        <f t="shared" si="53"/>
        <v>0</v>
      </c>
      <c r="CQ29" s="86">
        <f t="shared" si="53"/>
        <v>0.04</v>
      </c>
      <c r="CR29" s="86">
        <f t="shared" si="53"/>
        <v>0.04</v>
      </c>
      <c r="CS29" s="86">
        <f t="shared" si="53"/>
        <v>0.04</v>
      </c>
      <c r="CT29" s="569">
        <v>0</v>
      </c>
      <c r="CU29" s="86">
        <f t="shared" si="53"/>
        <v>0.08</v>
      </c>
      <c r="CV29" s="88">
        <f>+CV24+CV27</f>
        <v>0.02</v>
      </c>
      <c r="CW29" s="86">
        <f t="shared" si="53"/>
        <v>0.08</v>
      </c>
      <c r="CX29" s="570">
        <v>0.02</v>
      </c>
      <c r="CY29" s="86">
        <f t="shared" si="53"/>
        <v>0.08</v>
      </c>
      <c r="CZ29" s="89">
        <f t="shared" si="53"/>
        <v>0</v>
      </c>
      <c r="DA29" s="86">
        <f t="shared" si="53"/>
        <v>0.08</v>
      </c>
      <c r="DB29" s="86">
        <f t="shared" si="53"/>
        <v>0</v>
      </c>
      <c r="DC29" s="86">
        <f t="shared" si="53"/>
        <v>0.08</v>
      </c>
      <c r="DD29" s="86">
        <f t="shared" si="53"/>
        <v>0</v>
      </c>
      <c r="DE29" s="86">
        <f t="shared" si="53"/>
        <v>0.08</v>
      </c>
      <c r="DF29" s="86">
        <f t="shared" si="53"/>
        <v>0</v>
      </c>
      <c r="DG29" s="86">
        <f t="shared" si="53"/>
        <v>7.0000000000000007E-2</v>
      </c>
      <c r="DH29" s="86">
        <f t="shared" si="53"/>
        <v>0</v>
      </c>
      <c r="DI29" s="86">
        <f>+CK29+CM29+CO29+CQ29+CS29+CU29+CW29+CY29+DA29+DC29+DE29+DG29</f>
        <v>0.63000000000000012</v>
      </c>
      <c r="DJ29" s="86">
        <f>CK29+CM29+CO29+CQ29+CS29+CU29+CW29+CY29+DA29</f>
        <v>0.4</v>
      </c>
      <c r="DK29" s="86">
        <f t="shared" si="44"/>
        <v>0.08</v>
      </c>
      <c r="DL29" s="86">
        <f>+CK29+CM29+CO29+CQ29+CS29+CU29+CW29+CY29+DA29+DC29+DE29+DG29</f>
        <v>0.63000000000000012</v>
      </c>
      <c r="DM29" s="86">
        <f>+CL29+CN29+CP29+CR29+CT28+CV29+CX29+CZ29+DB29+DD29+DF29+DH29</f>
        <v>0.08</v>
      </c>
      <c r="DN29" s="87">
        <f>+DN24+DN27</f>
        <v>0.01</v>
      </c>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4"/>
      <c r="EN29" s="554"/>
      <c r="EO29" s="554"/>
      <c r="EP29" s="554"/>
      <c r="EQ29" s="554"/>
      <c r="ER29" s="50">
        <f t="shared" si="10"/>
        <v>0</v>
      </c>
      <c r="ES29" s="50">
        <f t="shared" si="6"/>
        <v>0.19999999999999998</v>
      </c>
      <c r="ET29" s="50">
        <f t="shared" si="7"/>
        <v>0.12698412698412698</v>
      </c>
      <c r="EU29" s="56">
        <f t="shared" si="8"/>
        <v>0.227979274611399</v>
      </c>
      <c r="EV29" s="56">
        <f t="shared" si="12"/>
        <v>0.43999999999999989</v>
      </c>
      <c r="EW29" s="666"/>
      <c r="EX29" s="666"/>
      <c r="EY29" s="666"/>
      <c r="EZ29" s="672"/>
      <c r="FA29" s="671"/>
    </row>
    <row r="30" spans="1:157" s="40" customFormat="1" ht="30" customHeight="1" thickBot="1" x14ac:dyDescent="0.3">
      <c r="A30" s="674"/>
      <c r="B30" s="678"/>
      <c r="C30" s="681"/>
      <c r="D30" s="684"/>
      <c r="E30" s="687"/>
      <c r="F30" s="57" t="s">
        <v>119</v>
      </c>
      <c r="G30" s="58">
        <f>+G25+G28</f>
        <v>8704155629</v>
      </c>
      <c r="H30" s="59">
        <f t="shared" ref="H30:AC30" si="54">+H25+H28</f>
        <v>0</v>
      </c>
      <c r="I30" s="59">
        <f t="shared" si="54"/>
        <v>0</v>
      </c>
      <c r="J30" s="59">
        <f t="shared" si="54"/>
        <v>0</v>
      </c>
      <c r="K30" s="59">
        <f t="shared" si="54"/>
        <v>0</v>
      </c>
      <c r="L30" s="59">
        <f t="shared" si="54"/>
        <v>0</v>
      </c>
      <c r="M30" s="59">
        <f t="shared" si="54"/>
        <v>0</v>
      </c>
      <c r="N30" s="59">
        <f t="shared" si="54"/>
        <v>0</v>
      </c>
      <c r="O30" s="59">
        <f t="shared" si="54"/>
        <v>0</v>
      </c>
      <c r="P30" s="59">
        <f t="shared" si="54"/>
        <v>0</v>
      </c>
      <c r="Q30" s="59">
        <f t="shared" si="54"/>
        <v>0</v>
      </c>
      <c r="R30" s="59">
        <f t="shared" si="54"/>
        <v>0</v>
      </c>
      <c r="S30" s="59">
        <f t="shared" si="54"/>
        <v>0</v>
      </c>
      <c r="T30" s="59">
        <f t="shared" si="54"/>
        <v>0</v>
      </c>
      <c r="U30" s="59">
        <f t="shared" si="54"/>
        <v>0</v>
      </c>
      <c r="V30" s="59">
        <f t="shared" si="54"/>
        <v>0</v>
      </c>
      <c r="W30" s="59">
        <f t="shared" si="54"/>
        <v>0</v>
      </c>
      <c r="X30" s="59">
        <f t="shared" si="54"/>
        <v>0</v>
      </c>
      <c r="Y30" s="59">
        <f t="shared" si="54"/>
        <v>0</v>
      </c>
      <c r="Z30" s="59">
        <f t="shared" si="54"/>
        <v>0</v>
      </c>
      <c r="AA30" s="59">
        <f t="shared" si="54"/>
        <v>0</v>
      </c>
      <c r="AB30" s="59">
        <f t="shared" si="54"/>
        <v>8791000000</v>
      </c>
      <c r="AC30" s="59">
        <f t="shared" si="54"/>
        <v>0</v>
      </c>
      <c r="AD30" s="59">
        <f t="shared" si="48"/>
        <v>0</v>
      </c>
      <c r="AE30" s="59">
        <f t="shared" si="48"/>
        <v>0</v>
      </c>
      <c r="AF30" s="59">
        <f t="shared" si="49"/>
        <v>0</v>
      </c>
      <c r="AG30" s="59">
        <f t="shared" si="49"/>
        <v>80516000</v>
      </c>
      <c r="AH30" s="59">
        <f t="shared" si="49"/>
        <v>80516000</v>
      </c>
      <c r="AI30" s="59">
        <f t="shared" si="49"/>
        <v>64664000</v>
      </c>
      <c r="AJ30" s="59">
        <f t="shared" si="49"/>
        <v>64664000</v>
      </c>
      <c r="AK30" s="59">
        <f t="shared" si="49"/>
        <v>0</v>
      </c>
      <c r="AL30" s="59">
        <f t="shared" si="49"/>
        <v>0</v>
      </c>
      <c r="AM30" s="59">
        <f t="shared" si="49"/>
        <v>0</v>
      </c>
      <c r="AN30" s="59">
        <f t="shared" si="49"/>
        <v>0</v>
      </c>
      <c r="AO30" s="59">
        <f t="shared" si="49"/>
        <v>0</v>
      </c>
      <c r="AP30" s="59">
        <f t="shared" si="49"/>
        <v>0</v>
      </c>
      <c r="AQ30" s="59">
        <f t="shared" si="49"/>
        <v>0</v>
      </c>
      <c r="AR30" s="59">
        <f t="shared" si="49"/>
        <v>0</v>
      </c>
      <c r="AS30" s="59">
        <f t="shared" si="49"/>
        <v>0</v>
      </c>
      <c r="AT30" s="59">
        <f t="shared" si="49"/>
        <v>0</v>
      </c>
      <c r="AU30" s="59">
        <f t="shared" si="49"/>
        <v>0</v>
      </c>
      <c r="AV30" s="59">
        <f t="shared" ref="AV30:DG30" si="55">+AV25+AV28</f>
        <v>6062916184</v>
      </c>
      <c r="AW30" s="59">
        <f t="shared" si="55"/>
        <v>7792038805</v>
      </c>
      <c r="AX30" s="59">
        <f t="shared" si="55"/>
        <v>0</v>
      </c>
      <c r="AY30" s="59">
        <f t="shared" si="55"/>
        <v>-1657253059</v>
      </c>
      <c r="AZ30" s="59">
        <f t="shared" si="55"/>
        <v>67036600</v>
      </c>
      <c r="BA30" s="59">
        <f t="shared" si="55"/>
        <v>6279965746</v>
      </c>
      <c r="BB30" s="59">
        <f t="shared" si="55"/>
        <v>6279965746</v>
      </c>
      <c r="BC30" s="59">
        <f t="shared" si="55"/>
        <v>6275132784</v>
      </c>
      <c r="BD30" s="59">
        <f t="shared" si="55"/>
        <v>6279965746</v>
      </c>
      <c r="BE30" s="59">
        <f t="shared" si="55"/>
        <v>6275132784</v>
      </c>
      <c r="BF30" s="59">
        <f t="shared" si="55"/>
        <v>2179647151</v>
      </c>
      <c r="BG30" s="59">
        <f t="shared" si="55"/>
        <v>2066525316</v>
      </c>
      <c r="BH30" s="59">
        <f t="shared" si="55"/>
        <v>2066525316</v>
      </c>
      <c r="BI30" s="59">
        <f t="shared" si="55"/>
        <v>53651651</v>
      </c>
      <c r="BJ30" s="59">
        <f t="shared" si="55"/>
        <v>11172000</v>
      </c>
      <c r="BK30" s="59">
        <f t="shared" si="55"/>
        <v>0</v>
      </c>
      <c r="BL30" s="59">
        <f t="shared" si="55"/>
        <v>12174400</v>
      </c>
      <c r="BM30" s="59">
        <f t="shared" si="55"/>
        <v>0</v>
      </c>
      <c r="BN30" s="59">
        <f t="shared" si="55"/>
        <v>6940000</v>
      </c>
      <c r="BO30" s="59">
        <f t="shared" si="55"/>
        <v>0</v>
      </c>
      <c r="BP30" s="59">
        <f t="shared" si="55"/>
        <v>6940000</v>
      </c>
      <c r="BQ30" s="59">
        <f t="shared" si="55"/>
        <v>0</v>
      </c>
      <c r="BR30" s="59">
        <f t="shared" si="55"/>
        <v>6940000</v>
      </c>
      <c r="BS30" s="59">
        <f t="shared" si="55"/>
        <v>0</v>
      </c>
      <c r="BT30" s="59">
        <f t="shared" si="55"/>
        <v>8096667</v>
      </c>
      <c r="BU30" s="59">
        <f t="shared" si="55"/>
        <v>86000000</v>
      </c>
      <c r="BV30" s="59">
        <f t="shared" si="55"/>
        <v>0</v>
      </c>
      <c r="BW30" s="59">
        <f t="shared" si="55"/>
        <v>0</v>
      </c>
      <c r="BX30" s="59">
        <f t="shared" si="55"/>
        <v>872400</v>
      </c>
      <c r="BY30" s="59">
        <f t="shared" si="55"/>
        <v>0</v>
      </c>
      <c r="BZ30" s="59">
        <f t="shared" si="55"/>
        <v>0</v>
      </c>
      <c r="CA30" s="59">
        <f t="shared" si="55"/>
        <v>7164184</v>
      </c>
      <c r="CB30" s="59">
        <f t="shared" si="55"/>
        <v>10618500</v>
      </c>
      <c r="CC30" s="59">
        <f t="shared" si="55"/>
        <v>-68485184</v>
      </c>
      <c r="CD30" s="59">
        <f t="shared" si="55"/>
        <v>516184</v>
      </c>
      <c r="CE30" s="59">
        <f t="shared" si="55"/>
        <v>2144855967</v>
      </c>
      <c r="CF30" s="59">
        <f t="shared" si="55"/>
        <v>2144855967</v>
      </c>
      <c r="CG30" s="59">
        <f t="shared" si="55"/>
        <v>2130795467</v>
      </c>
      <c r="CH30" s="59">
        <f t="shared" si="55"/>
        <v>2144855967</v>
      </c>
      <c r="CI30" s="59">
        <f t="shared" si="55"/>
        <v>2130795467</v>
      </c>
      <c r="CJ30" s="59">
        <f t="shared" si="55"/>
        <v>322822834</v>
      </c>
      <c r="CK30" s="59">
        <f t="shared" si="55"/>
        <v>78692534</v>
      </c>
      <c r="CL30" s="59">
        <f t="shared" si="55"/>
        <v>78692534</v>
      </c>
      <c r="CM30" s="59">
        <f t="shared" si="55"/>
        <v>8258834</v>
      </c>
      <c r="CN30" s="59">
        <f t="shared" si="55"/>
        <v>8258834</v>
      </c>
      <c r="CO30" s="59">
        <f t="shared" si="55"/>
        <v>0</v>
      </c>
      <c r="CP30" s="59">
        <f t="shared" si="55"/>
        <v>0</v>
      </c>
      <c r="CQ30" s="59">
        <f t="shared" si="55"/>
        <v>40624000</v>
      </c>
      <c r="CR30" s="59">
        <f t="shared" si="55"/>
        <v>35272000</v>
      </c>
      <c r="CS30" s="59">
        <f t="shared" si="55"/>
        <v>0</v>
      </c>
      <c r="CT30" s="60">
        <f>+CT25+CT28</f>
        <v>0</v>
      </c>
      <c r="CU30" s="59">
        <f t="shared" si="55"/>
        <v>0</v>
      </c>
      <c r="CV30" s="59">
        <f>+CV25+CV28</f>
        <v>0</v>
      </c>
      <c r="CW30" s="59">
        <f t="shared" si="55"/>
        <v>0</v>
      </c>
      <c r="CX30" s="59">
        <f t="shared" si="55"/>
        <v>0</v>
      </c>
      <c r="CY30" s="59">
        <f t="shared" si="55"/>
        <v>0</v>
      </c>
      <c r="CZ30" s="59">
        <f t="shared" si="55"/>
        <v>0</v>
      </c>
      <c r="DA30" s="59">
        <f t="shared" si="55"/>
        <v>0</v>
      </c>
      <c r="DB30" s="59">
        <f t="shared" si="55"/>
        <v>0</v>
      </c>
      <c r="DC30" s="59">
        <f t="shared" si="55"/>
        <v>0</v>
      </c>
      <c r="DD30" s="59">
        <f t="shared" si="55"/>
        <v>0</v>
      </c>
      <c r="DE30" s="59">
        <f t="shared" si="55"/>
        <v>0</v>
      </c>
      <c r="DF30" s="59">
        <f t="shared" si="55"/>
        <v>0</v>
      </c>
      <c r="DG30" s="59">
        <f t="shared" si="55"/>
        <v>170652010</v>
      </c>
      <c r="DH30" s="59">
        <f t="shared" si="53"/>
        <v>0</v>
      </c>
      <c r="DI30" s="59">
        <f t="shared" ref="DI30:DM30" si="56">+DI25+DI28</f>
        <v>298227378</v>
      </c>
      <c r="DJ30" s="59">
        <f>+DJ25+DJ28</f>
        <v>127575368</v>
      </c>
      <c r="DK30" s="59">
        <f t="shared" si="56"/>
        <v>122223368</v>
      </c>
      <c r="DL30" s="59">
        <f t="shared" si="56"/>
        <v>298227378</v>
      </c>
      <c r="DM30" s="59">
        <f t="shared" si="56"/>
        <v>122223368</v>
      </c>
      <c r="DN30" s="59">
        <f t="shared" ref="DN30" si="57">+DN25+DN28</f>
        <v>0</v>
      </c>
      <c r="DO30" s="61"/>
      <c r="DP30" s="61"/>
      <c r="DQ30" s="61"/>
      <c r="DR30" s="61"/>
      <c r="DS30" s="61"/>
      <c r="DT30" s="61"/>
      <c r="DU30" s="61"/>
      <c r="DV30" s="61"/>
      <c r="DW30" s="61"/>
      <c r="DX30" s="61"/>
      <c r="DY30" s="61"/>
      <c r="DZ30" s="61"/>
      <c r="EA30" s="61"/>
      <c r="EB30" s="61"/>
      <c r="EC30" s="61"/>
      <c r="ED30" s="61"/>
      <c r="EE30" s="61"/>
      <c r="EF30" s="61"/>
      <c r="EG30" s="61"/>
      <c r="EH30" s="61"/>
      <c r="EI30" s="61"/>
      <c r="EJ30" s="61"/>
      <c r="EK30" s="61"/>
      <c r="EL30" s="61"/>
      <c r="EM30" s="62"/>
      <c r="EN30" s="61"/>
      <c r="EO30" s="61"/>
      <c r="EP30" s="61"/>
      <c r="EQ30" s="62"/>
      <c r="ER30" s="63">
        <f t="shared" si="10"/>
        <v>0</v>
      </c>
      <c r="ES30" s="63">
        <f>IFERROR(DK30/DJ30,0)</f>
        <v>0.95804832794995343</v>
      </c>
      <c r="ET30" s="63">
        <f>DM30/DL30</f>
        <v>0.40983282225684858</v>
      </c>
      <c r="EU30" s="64">
        <f>(AA30+BE30+CI30+DK30)/(Z30+BD30+CH30+DJ30)</f>
        <v>0.99716506825275175</v>
      </c>
      <c r="EV30" s="65">
        <f t="shared" si="12"/>
        <v>0.97977931260631412</v>
      </c>
      <c r="EW30" s="667"/>
      <c r="EX30" s="667"/>
      <c r="EY30" s="667"/>
      <c r="EZ30" s="672"/>
      <c r="FA30" s="671"/>
    </row>
    <row r="31" spans="1:157" s="40" customFormat="1" ht="18.75" customHeight="1" x14ac:dyDescent="0.25">
      <c r="A31" s="673" t="s">
        <v>131</v>
      </c>
      <c r="B31" s="676">
        <v>4</v>
      </c>
      <c r="C31" s="679" t="s">
        <v>132</v>
      </c>
      <c r="D31" s="682" t="s">
        <v>105</v>
      </c>
      <c r="E31" s="685">
        <v>538</v>
      </c>
      <c r="F31" s="33" t="s">
        <v>106</v>
      </c>
      <c r="G31" s="66">
        <f>AA31+BE31+CI31+DL31+DN31</f>
        <v>0.69969999999999999</v>
      </c>
      <c r="H31" s="90">
        <v>0.19</v>
      </c>
      <c r="I31" s="90"/>
      <c r="J31" s="90"/>
      <c r="K31" s="90">
        <v>0.19</v>
      </c>
      <c r="L31" s="90">
        <v>0</v>
      </c>
      <c r="M31" s="90">
        <v>0.19</v>
      </c>
      <c r="N31" s="90">
        <v>0</v>
      </c>
      <c r="O31" s="90">
        <v>0.19</v>
      </c>
      <c r="P31" s="90">
        <v>0</v>
      </c>
      <c r="Q31" s="90">
        <v>0.19</v>
      </c>
      <c r="R31" s="90">
        <v>0</v>
      </c>
      <c r="S31" s="90">
        <v>0.19</v>
      </c>
      <c r="T31" s="90">
        <v>0.19</v>
      </c>
      <c r="U31" s="90">
        <v>0.06</v>
      </c>
      <c r="V31" s="90">
        <v>0.06</v>
      </c>
      <c r="W31" s="68">
        <f>+U31</f>
        <v>0.06</v>
      </c>
      <c r="X31" s="68">
        <f>+U31</f>
        <v>0.06</v>
      </c>
      <c r="Y31" s="68">
        <f>+V31</f>
        <v>0.06</v>
      </c>
      <c r="Z31" s="68">
        <f>+X31</f>
        <v>0.06</v>
      </c>
      <c r="AA31" s="68">
        <f>+Y31</f>
        <v>0.06</v>
      </c>
      <c r="AB31" s="90">
        <v>0.23300000000000001</v>
      </c>
      <c r="AC31" s="90">
        <v>0</v>
      </c>
      <c r="AD31" s="90">
        <v>0</v>
      </c>
      <c r="AE31" s="90">
        <v>0</v>
      </c>
      <c r="AF31" s="90">
        <v>0</v>
      </c>
      <c r="AG31" s="90">
        <v>0</v>
      </c>
      <c r="AH31" s="90">
        <v>0</v>
      </c>
      <c r="AI31" s="90">
        <v>0</v>
      </c>
      <c r="AJ31" s="90">
        <v>0</v>
      </c>
      <c r="AK31" s="67">
        <v>0</v>
      </c>
      <c r="AL31" s="67">
        <v>0</v>
      </c>
      <c r="AM31" s="67">
        <v>0</v>
      </c>
      <c r="AN31" s="66">
        <v>0</v>
      </c>
      <c r="AO31" s="66">
        <v>3.8399999999999997E-2</v>
      </c>
      <c r="AP31" s="66">
        <v>1E-3</v>
      </c>
      <c r="AQ31" s="66">
        <v>3.8399999999999997E-2</v>
      </c>
      <c r="AR31" s="66">
        <v>0</v>
      </c>
      <c r="AS31" s="66">
        <v>3.8399999999999997E-2</v>
      </c>
      <c r="AT31" s="66">
        <v>0</v>
      </c>
      <c r="AU31" s="66">
        <v>3.8399999999999997E-2</v>
      </c>
      <c r="AV31" s="66">
        <f>+BA31*10%</f>
        <v>2.3300000000000001E-2</v>
      </c>
      <c r="AW31" s="66">
        <v>3.8399999999999997E-2</v>
      </c>
      <c r="AX31" s="66">
        <v>3.8399999999999997E-2</v>
      </c>
      <c r="AY31" s="66">
        <v>4.1000000000000002E-2</v>
      </c>
      <c r="AZ31" s="66">
        <v>0</v>
      </c>
      <c r="BA31" s="67">
        <f t="shared" ref="BA31:BA43" si="58">+AC31+AE31+AG31+AI31+AK31+AM31+AO31+AQ31+AS31+AU31+AW31+AY31</f>
        <v>0.23299999999999998</v>
      </c>
      <c r="BB31" s="67">
        <f t="shared" ref="BB31:BC36" si="59">+AC31+AE31+AG31+AI31+AK31+AM31+AO31+AQ31+AS31+AU31+AW31+AY31</f>
        <v>0.23299999999999998</v>
      </c>
      <c r="BC31" s="67">
        <f t="shared" si="59"/>
        <v>6.2700000000000006E-2</v>
      </c>
      <c r="BD31" s="67">
        <f t="shared" ref="BD31:BE43" si="60">+AC31+AE31+AG31+AI31+AK31+AM31+AO31+AQ31+AS31+AU31+AW31+AY31</f>
        <v>0.23299999999999998</v>
      </c>
      <c r="BE31" s="67">
        <f t="shared" si="60"/>
        <v>6.2700000000000006E-2</v>
      </c>
      <c r="BF31" s="68">
        <v>0.25</v>
      </c>
      <c r="BG31" s="68">
        <v>0</v>
      </c>
      <c r="BH31" s="556">
        <v>0</v>
      </c>
      <c r="BI31" s="68">
        <v>0</v>
      </c>
      <c r="BJ31" s="68">
        <v>0</v>
      </c>
      <c r="BK31" s="68">
        <v>0</v>
      </c>
      <c r="BL31" s="68">
        <v>0</v>
      </c>
      <c r="BM31" s="68">
        <v>0.02</v>
      </c>
      <c r="BN31" s="67">
        <v>0</v>
      </c>
      <c r="BO31" s="67">
        <v>0.02</v>
      </c>
      <c r="BP31" s="67">
        <v>0</v>
      </c>
      <c r="BQ31" s="68">
        <v>0.03</v>
      </c>
      <c r="BR31" s="68">
        <v>0</v>
      </c>
      <c r="BS31" s="68">
        <v>0.03</v>
      </c>
      <c r="BT31" s="68">
        <v>0</v>
      </c>
      <c r="BU31" s="68">
        <v>0.03</v>
      </c>
      <c r="BV31" s="68">
        <v>0</v>
      </c>
      <c r="BW31" s="68">
        <v>0.03</v>
      </c>
      <c r="BX31" s="68">
        <v>0</v>
      </c>
      <c r="BY31" s="68">
        <v>0.03</v>
      </c>
      <c r="BZ31" s="68">
        <v>0</v>
      </c>
      <c r="CA31" s="68">
        <v>0.03</v>
      </c>
      <c r="CB31" s="67">
        <f>+CE31*0.9168</f>
        <v>0.22919999999999999</v>
      </c>
      <c r="CC31" s="68">
        <v>0.03</v>
      </c>
      <c r="CD31" s="556">
        <v>2.0799999999999999E-2</v>
      </c>
      <c r="CE31" s="72">
        <f>+BG31+BI31+BK31+BM31+BO31+BQ31+BS31+BU31+BW31+BY31+CA31+CC31</f>
        <v>0.25</v>
      </c>
      <c r="CF31" s="72">
        <f t="shared" si="3"/>
        <v>0.25</v>
      </c>
      <c r="CG31" s="72">
        <f t="shared" si="3"/>
        <v>0.25</v>
      </c>
      <c r="CH31" s="67">
        <f>BG31+BI31+BK31+BM31+BO31+BQ31+BS31+BU31+BW31+BY31+CA31+CC31</f>
        <v>0.25</v>
      </c>
      <c r="CI31" s="67">
        <f>BH31+BJ31+BL31+BN31+BP31+BR31+BT31+BV31+BX31+BZ31+CB31+CD31</f>
        <v>0.25</v>
      </c>
      <c r="CJ31" s="68">
        <v>0.25</v>
      </c>
      <c r="CK31" s="67">
        <v>0</v>
      </c>
      <c r="CL31" s="67">
        <v>0</v>
      </c>
      <c r="CM31" s="67">
        <v>0</v>
      </c>
      <c r="CN31" s="67">
        <v>0</v>
      </c>
      <c r="CO31" s="67">
        <v>0</v>
      </c>
      <c r="CP31" s="67">
        <v>0</v>
      </c>
      <c r="CQ31" s="67">
        <v>0</v>
      </c>
      <c r="CR31" s="67"/>
      <c r="CS31" s="571">
        <v>0</v>
      </c>
      <c r="CT31" s="572">
        <v>0</v>
      </c>
      <c r="CU31" s="67">
        <v>3.5700000000000003E-2</v>
      </c>
      <c r="CV31" s="571">
        <v>0</v>
      </c>
      <c r="CW31" s="67">
        <v>3.5700000000000003E-2</v>
      </c>
      <c r="CX31" s="571">
        <v>0</v>
      </c>
      <c r="CY31" s="67">
        <v>3.5700000000000003E-2</v>
      </c>
      <c r="CZ31" s="571">
        <v>0</v>
      </c>
      <c r="DA31" s="67">
        <v>3.5700000000000003E-2</v>
      </c>
      <c r="DB31" s="571">
        <v>0</v>
      </c>
      <c r="DC31" s="67">
        <v>3.5700000000000003E-2</v>
      </c>
      <c r="DD31" s="67"/>
      <c r="DE31" s="67">
        <v>3.5700000000000003E-2</v>
      </c>
      <c r="DF31" s="67"/>
      <c r="DG31" s="67">
        <v>3.5799999999999998E-2</v>
      </c>
      <c r="DH31" s="556"/>
      <c r="DI31" s="72">
        <f t="shared" si="4"/>
        <v>0.25</v>
      </c>
      <c r="DJ31" s="72">
        <f t="shared" ref="DJ31:DJ36" si="61">CK31+CM31+CO31+CQ31+CS31+CU31+CW31+CY31+DA31</f>
        <v>0.14280000000000001</v>
      </c>
      <c r="DK31" s="91">
        <f t="shared" ref="DK31:DK36" si="62">CL31+CN31+CP31+CR31+CT31+CV31+CX31+CZ31+DB31+DD31+DF31+DH31</f>
        <v>0</v>
      </c>
      <c r="DL31" s="72">
        <f>CK31+CM31+CO31+CQ31+CS31+CU31+CW31+CY31+DA31+DC31+DE31+DG31</f>
        <v>0.25</v>
      </c>
      <c r="DM31" s="72">
        <f>CL31+CN31+CP31+CR31+CT31+CV31+CX31+CZ31+DB31+DD31+DF31+DH31</f>
        <v>0</v>
      </c>
      <c r="DN31" s="92">
        <v>7.6999999999999999E-2</v>
      </c>
      <c r="DO31" s="556"/>
      <c r="DP31" s="556"/>
      <c r="DQ31" s="556"/>
      <c r="DR31" s="556"/>
      <c r="DS31" s="556"/>
      <c r="DT31" s="556"/>
      <c r="DU31" s="556"/>
      <c r="DV31" s="556"/>
      <c r="DW31" s="556"/>
      <c r="DX31" s="556"/>
      <c r="DY31" s="556"/>
      <c r="DZ31" s="556"/>
      <c r="EA31" s="556"/>
      <c r="EB31" s="556"/>
      <c r="EC31" s="556"/>
      <c r="ED31" s="556"/>
      <c r="EE31" s="556"/>
      <c r="EF31" s="556"/>
      <c r="EG31" s="556"/>
      <c r="EH31" s="556"/>
      <c r="EI31" s="556"/>
      <c r="EJ31" s="556"/>
      <c r="EK31" s="556"/>
      <c r="EL31" s="556"/>
      <c r="EM31" s="556"/>
      <c r="EN31" s="556"/>
      <c r="EO31" s="556"/>
      <c r="EP31" s="556"/>
      <c r="EQ31" s="556"/>
      <c r="ER31" s="68">
        <f t="shared" si="10"/>
        <v>0</v>
      </c>
      <c r="ES31" s="68">
        <f t="shared" si="6"/>
        <v>0</v>
      </c>
      <c r="ET31" s="68">
        <f t="shared" si="7"/>
        <v>0</v>
      </c>
      <c r="EU31" s="73">
        <f t="shared" si="8"/>
        <v>0.54345290172061833</v>
      </c>
      <c r="EV31" s="73">
        <f t="shared" si="12"/>
        <v>0.53265685293697307</v>
      </c>
      <c r="EW31" s="666" t="s">
        <v>133</v>
      </c>
      <c r="EX31" s="671" t="s">
        <v>134</v>
      </c>
      <c r="EY31" s="671" t="s">
        <v>135</v>
      </c>
      <c r="EZ31" s="672" t="s">
        <v>136</v>
      </c>
      <c r="FA31" s="671" t="s">
        <v>124</v>
      </c>
    </row>
    <row r="32" spans="1:157" s="45" customFormat="1" ht="18.75" customHeight="1" x14ac:dyDescent="0.25">
      <c r="A32" s="674"/>
      <c r="B32" s="677"/>
      <c r="C32" s="680"/>
      <c r="D32" s="683"/>
      <c r="E32" s="686"/>
      <c r="F32" s="41" t="s">
        <v>114</v>
      </c>
      <c r="G32" s="42">
        <f>AA32+BE32+CI32+DL32+DN32</f>
        <v>2198529196</v>
      </c>
      <c r="H32" s="42">
        <v>200000000</v>
      </c>
      <c r="I32" s="42"/>
      <c r="J32" s="42"/>
      <c r="K32" s="42">
        <v>200000000</v>
      </c>
      <c r="L32" s="42">
        <v>0</v>
      </c>
      <c r="M32" s="42">
        <v>200000000</v>
      </c>
      <c r="N32" s="42">
        <v>0</v>
      </c>
      <c r="O32" s="42">
        <v>200000000</v>
      </c>
      <c r="P32" s="42">
        <v>0</v>
      </c>
      <c r="Q32" s="42">
        <v>200000000</v>
      </c>
      <c r="R32" s="42">
        <v>0</v>
      </c>
      <c r="S32" s="42">
        <v>200000000</v>
      </c>
      <c r="T32" s="42">
        <v>200000000</v>
      </c>
      <c r="U32" s="42">
        <v>200000000</v>
      </c>
      <c r="V32" s="42">
        <v>194725921</v>
      </c>
      <c r="W32" s="42">
        <f>+U32</f>
        <v>200000000</v>
      </c>
      <c r="X32" s="42">
        <f>+U32</f>
        <v>200000000</v>
      </c>
      <c r="Y32" s="42">
        <f>+V32</f>
        <v>194725921</v>
      </c>
      <c r="Z32" s="42">
        <f>+X32</f>
        <v>200000000</v>
      </c>
      <c r="AA32" s="42">
        <f>+Y32</f>
        <v>194725921</v>
      </c>
      <c r="AB32" s="42">
        <v>700000000</v>
      </c>
      <c r="AC32" s="42">
        <v>0</v>
      </c>
      <c r="AD32" s="42">
        <v>0</v>
      </c>
      <c r="AE32" s="42">
        <v>0</v>
      </c>
      <c r="AF32" s="42">
        <v>0</v>
      </c>
      <c r="AG32" s="42">
        <v>0</v>
      </c>
      <c r="AH32" s="42">
        <v>0</v>
      </c>
      <c r="AI32" s="42">
        <v>49157119</v>
      </c>
      <c r="AJ32" s="42">
        <v>49157119</v>
      </c>
      <c r="AK32" s="42">
        <v>0</v>
      </c>
      <c r="AL32" s="42">
        <v>0</v>
      </c>
      <c r="AM32" s="42">
        <v>0</v>
      </c>
      <c r="AN32" s="42">
        <v>0</v>
      </c>
      <c r="AO32" s="42">
        <f>650842881+16812447</f>
        <v>667655328</v>
      </c>
      <c r="AP32" s="42">
        <v>16812447</v>
      </c>
      <c r="AQ32" s="42">
        <v>0</v>
      </c>
      <c r="AR32" s="42">
        <v>0</v>
      </c>
      <c r="AS32" s="42">
        <v>0</v>
      </c>
      <c r="AT32" s="42">
        <v>0</v>
      </c>
      <c r="AU32" s="42">
        <v>0</v>
      </c>
      <c r="AV32" s="42">
        <v>0</v>
      </c>
      <c r="AW32" s="42">
        <v>0</v>
      </c>
      <c r="AX32" s="42">
        <v>591500000</v>
      </c>
      <c r="AY32" s="42">
        <f>725737447-716812447</f>
        <v>8925000</v>
      </c>
      <c r="AZ32" s="42">
        <f>725737447-657469566</f>
        <v>68267881</v>
      </c>
      <c r="BA32" s="42">
        <f t="shared" si="58"/>
        <v>725737447</v>
      </c>
      <c r="BB32" s="42">
        <f t="shared" si="59"/>
        <v>725737447</v>
      </c>
      <c r="BC32" s="42">
        <f t="shared" si="59"/>
        <v>725737447</v>
      </c>
      <c r="BD32" s="42">
        <f t="shared" si="60"/>
        <v>725737447</v>
      </c>
      <c r="BE32" s="42">
        <f t="shared" si="60"/>
        <v>725737447</v>
      </c>
      <c r="BF32" s="42">
        <v>450000000</v>
      </c>
      <c r="BG32" s="42">
        <v>0</v>
      </c>
      <c r="BH32" s="42">
        <v>0</v>
      </c>
      <c r="BI32" s="42">
        <v>0</v>
      </c>
      <c r="BJ32" s="42">
        <v>0</v>
      </c>
      <c r="BK32" s="42">
        <v>0</v>
      </c>
      <c r="BL32" s="42">
        <v>0</v>
      </c>
      <c r="BM32" s="42">
        <v>290000000</v>
      </c>
      <c r="BN32" s="42">
        <v>0</v>
      </c>
      <c r="BO32" s="42">
        <v>0</v>
      </c>
      <c r="BP32" s="42">
        <v>0</v>
      </c>
      <c r="BQ32" s="42">
        <v>0</v>
      </c>
      <c r="BR32" s="42">
        <v>0</v>
      </c>
      <c r="BS32" s="42">
        <f>160000000</f>
        <v>160000000</v>
      </c>
      <c r="BT32" s="42">
        <v>0</v>
      </c>
      <c r="BU32" s="42">
        <v>0</v>
      </c>
      <c r="BV32" s="42">
        <v>0</v>
      </c>
      <c r="BW32" s="42">
        <v>0</v>
      </c>
      <c r="BX32" s="42">
        <v>200227372</v>
      </c>
      <c r="BY32" s="42">
        <v>0</v>
      </c>
      <c r="BZ32" s="42">
        <v>0</v>
      </c>
      <c r="CA32" s="42">
        <v>0</v>
      </c>
      <c r="CB32" s="42">
        <v>40000000</v>
      </c>
      <c r="CC32" s="42">
        <v>-180117828</v>
      </c>
      <c r="CD32" s="42">
        <v>0</v>
      </c>
      <c r="CE32" s="42">
        <f>+BG32+BI32+BK32+BM32+BO32+BQ32+BS32+BU32+BW32+BY32+CA32+CC32</f>
        <v>269882172</v>
      </c>
      <c r="CF32" s="42">
        <f t="shared" si="3"/>
        <v>269882172</v>
      </c>
      <c r="CG32" s="42">
        <f t="shared" si="3"/>
        <v>240227372</v>
      </c>
      <c r="CH32" s="42">
        <f>+BG32+BI32+BK32+BM32+BO32+BQ32+BS32+BU32+BW32+BY32+CA32+CC32</f>
        <v>269882172</v>
      </c>
      <c r="CI32" s="42">
        <f>+BH32+BJ32+BL32+BN32+BP32+BR32+BT32+BV32+BX32+BZ32+CB32+CD32</f>
        <v>240227372</v>
      </c>
      <c r="CJ32" s="42">
        <v>639048000</v>
      </c>
      <c r="CK32" s="42">
        <v>38577000</v>
      </c>
      <c r="CL32" s="42">
        <v>38577000</v>
      </c>
      <c r="CM32" s="42">
        <v>0</v>
      </c>
      <c r="CN32" s="42">
        <v>0</v>
      </c>
      <c r="CO32" s="42">
        <v>0</v>
      </c>
      <c r="CP32" s="42">
        <v>0</v>
      </c>
      <c r="CQ32" s="42"/>
      <c r="CR32" s="42">
        <v>0</v>
      </c>
      <c r="CS32" s="43">
        <v>11200000</v>
      </c>
      <c r="CT32" s="44">
        <v>11085000</v>
      </c>
      <c r="CU32" s="42">
        <v>600471000</v>
      </c>
      <c r="CV32" s="43">
        <v>0</v>
      </c>
      <c r="CW32" s="42"/>
      <c r="CX32" s="43">
        <v>0</v>
      </c>
      <c r="CY32" s="42"/>
      <c r="CZ32" s="43">
        <v>0</v>
      </c>
      <c r="DA32" s="42"/>
      <c r="DB32" s="43">
        <v>22770000</v>
      </c>
      <c r="DC32" s="42"/>
      <c r="DD32" s="42"/>
      <c r="DE32" s="42"/>
      <c r="DF32" s="42"/>
      <c r="DG32" s="42">
        <v>87590456</v>
      </c>
      <c r="DH32" s="42"/>
      <c r="DI32" s="42">
        <f>+CK32+CM32+CO32+CQ32+CS32+CU32+CW32+CY32+DA32+DC32+DE32+DG32</f>
        <v>737838456</v>
      </c>
      <c r="DJ32" s="42">
        <f t="shared" si="61"/>
        <v>650248000</v>
      </c>
      <c r="DK32" s="42">
        <f t="shared" si="62"/>
        <v>72432000</v>
      </c>
      <c r="DL32" s="42">
        <f>+CK32+CM32+CO32+CQ32+CS32+CU32+CW32+CY32+DA32+DC32+DE32+DG32</f>
        <v>737838456</v>
      </c>
      <c r="DM32" s="42">
        <f>+CL32+CN32+CP32+CR32+CT32+CV32+CX32+CZ32+DB32+DD32+DF32+DH32</f>
        <v>72432000</v>
      </c>
      <c r="DN32" s="42">
        <v>300000000</v>
      </c>
      <c r="DO32" s="549"/>
      <c r="DP32" s="549"/>
      <c r="DQ32" s="549"/>
      <c r="DR32" s="549"/>
      <c r="DS32" s="549"/>
      <c r="DT32" s="549"/>
      <c r="DU32" s="549"/>
      <c r="DV32" s="549"/>
      <c r="DW32" s="549"/>
      <c r="DX32" s="549"/>
      <c r="DY32" s="549"/>
      <c r="DZ32" s="549"/>
      <c r="EA32" s="549"/>
      <c r="EB32" s="549"/>
      <c r="EC32" s="549"/>
      <c r="ED32" s="549"/>
      <c r="EE32" s="549"/>
      <c r="EF32" s="549"/>
      <c r="EG32" s="549"/>
      <c r="EH32" s="549"/>
      <c r="EI32" s="549"/>
      <c r="EJ32" s="549"/>
      <c r="EK32" s="549"/>
      <c r="EL32" s="549"/>
      <c r="EM32" s="546"/>
      <c r="EN32" s="546"/>
      <c r="EO32" s="546"/>
      <c r="EP32" s="546"/>
      <c r="EQ32" s="546"/>
      <c r="ER32" s="35">
        <f t="shared" si="10"/>
        <v>0</v>
      </c>
      <c r="ES32" s="35">
        <f t="shared" si="6"/>
        <v>0.11139134607103751</v>
      </c>
      <c r="ET32" s="35">
        <f t="shared" si="7"/>
        <v>9.8167829842688487E-2</v>
      </c>
      <c r="EU32" s="39">
        <f t="shared" si="8"/>
        <v>0.6680450576775625</v>
      </c>
      <c r="EV32" s="39">
        <f t="shared" si="12"/>
        <v>0.56088531471109926</v>
      </c>
      <c r="EW32" s="666"/>
      <c r="EX32" s="671"/>
      <c r="EY32" s="671"/>
      <c r="EZ32" s="672"/>
      <c r="FA32" s="671"/>
    </row>
    <row r="33" spans="1:157" s="45" customFormat="1" ht="18.75" customHeight="1" x14ac:dyDescent="0.25">
      <c r="A33" s="674"/>
      <c r="B33" s="677"/>
      <c r="C33" s="680"/>
      <c r="D33" s="683"/>
      <c r="E33" s="686"/>
      <c r="F33" s="542" t="s">
        <v>115</v>
      </c>
      <c r="G33" s="42"/>
      <c r="H33" s="42"/>
      <c r="I33" s="42"/>
      <c r="J33" s="42"/>
      <c r="K33" s="42"/>
      <c r="L33" s="42"/>
      <c r="M33" s="42"/>
      <c r="N33" s="42"/>
      <c r="O33" s="42"/>
      <c r="P33" s="42"/>
      <c r="Q33" s="42"/>
      <c r="R33" s="42"/>
      <c r="S33" s="42"/>
      <c r="T33" s="42"/>
      <c r="U33" s="42"/>
      <c r="V33" s="42"/>
      <c r="W33" s="42"/>
      <c r="X33" s="42"/>
      <c r="Y33" s="42"/>
      <c r="Z33" s="42"/>
      <c r="AA33" s="42"/>
      <c r="AB33" s="42"/>
      <c r="AC33" s="42">
        <v>0</v>
      </c>
      <c r="AD33" s="42">
        <v>0</v>
      </c>
      <c r="AE33" s="42">
        <v>0</v>
      </c>
      <c r="AF33" s="42">
        <v>0</v>
      </c>
      <c r="AG33" s="42">
        <v>0</v>
      </c>
      <c r="AH33" s="42">
        <v>0</v>
      </c>
      <c r="AI33" s="42">
        <v>0</v>
      </c>
      <c r="AJ33" s="42">
        <v>0</v>
      </c>
      <c r="AK33" s="42">
        <v>0</v>
      </c>
      <c r="AL33" s="42">
        <v>0</v>
      </c>
      <c r="AM33" s="42">
        <f>49157119</f>
        <v>49157119</v>
      </c>
      <c r="AN33" s="42">
        <v>0</v>
      </c>
      <c r="AO33" s="42">
        <v>16812447</v>
      </c>
      <c r="AP33" s="42">
        <f>49157119+16812447</f>
        <v>65969566</v>
      </c>
      <c r="AQ33" s="42"/>
      <c r="AR33" s="42">
        <v>0</v>
      </c>
      <c r="AS33" s="42">
        <f>195252864</f>
        <v>195252864</v>
      </c>
      <c r="AT33" s="42">
        <v>0</v>
      </c>
      <c r="AU33" s="42">
        <v>151863339</v>
      </c>
      <c r="AV33" s="42">
        <v>0</v>
      </c>
      <c r="AW33" s="42">
        <v>151863339</v>
      </c>
      <c r="AX33" s="42">
        <v>0</v>
      </c>
      <c r="AY33" s="42">
        <f>725737447-564949108</f>
        <v>160788339</v>
      </c>
      <c r="AZ33" s="42">
        <v>8925000</v>
      </c>
      <c r="BA33" s="42">
        <f t="shared" si="58"/>
        <v>725737447</v>
      </c>
      <c r="BB33" s="42">
        <f t="shared" si="59"/>
        <v>725737447</v>
      </c>
      <c r="BC33" s="42">
        <f t="shared" si="59"/>
        <v>74894566</v>
      </c>
      <c r="BD33" s="42">
        <f t="shared" si="60"/>
        <v>725737447</v>
      </c>
      <c r="BE33" s="42">
        <f t="shared" si="60"/>
        <v>74894566</v>
      </c>
      <c r="BF33" s="42">
        <v>450000000</v>
      </c>
      <c r="BG33" s="42">
        <v>0</v>
      </c>
      <c r="BH33" s="42">
        <v>0</v>
      </c>
      <c r="BI33" s="42">
        <v>0</v>
      </c>
      <c r="BJ33" s="42">
        <v>0</v>
      </c>
      <c r="BK33" s="42">
        <v>0</v>
      </c>
      <c r="BL33" s="42">
        <v>0</v>
      </c>
      <c r="BM33" s="42">
        <v>56250000</v>
      </c>
      <c r="BN33" s="42">
        <v>0</v>
      </c>
      <c r="BO33" s="42">
        <v>56250000</v>
      </c>
      <c r="BP33" s="42">
        <v>0</v>
      </c>
      <c r="BQ33" s="42">
        <f>56250000</f>
        <v>56250000</v>
      </c>
      <c r="BR33" s="42">
        <v>0</v>
      </c>
      <c r="BS33" s="42">
        <v>56250000</v>
      </c>
      <c r="BT33" s="42">
        <v>0</v>
      </c>
      <c r="BU33" s="42">
        <v>56250000</v>
      </c>
      <c r="BV33" s="42">
        <v>0</v>
      </c>
      <c r="BW33" s="42">
        <v>56250000</v>
      </c>
      <c r="BX33" s="42">
        <v>0</v>
      </c>
      <c r="BY33" s="42">
        <v>56250000</v>
      </c>
      <c r="BZ33" s="42">
        <v>0</v>
      </c>
      <c r="CA33" s="42">
        <v>56250000</v>
      </c>
      <c r="CB33" s="42">
        <v>0</v>
      </c>
      <c r="CC33" s="42">
        <v>-180117828</v>
      </c>
      <c r="CD33" s="42">
        <v>98617552</v>
      </c>
      <c r="CE33" s="42">
        <f t="shared" ref="CE33:CE34" si="63">+BG33+BI33+BK33+BM33+BO33+BQ33+BS33+BU33+BW33+BY33+CA33+CC33</f>
        <v>269882172</v>
      </c>
      <c r="CF33" s="42">
        <f t="shared" si="3"/>
        <v>269882172</v>
      </c>
      <c r="CG33" s="42">
        <f t="shared" si="3"/>
        <v>98617552</v>
      </c>
      <c r="CH33" s="42">
        <f>+BG33+BI33+BK33+BM33+BO33+BQ33+BS33+BU33+BW33+BY33+CA33+CC33</f>
        <v>269882172</v>
      </c>
      <c r="CI33" s="42">
        <f>+BH33+BJ33+BL33+BN33+BP33+BR33+BT33+BV33+BX33+BZ33+CB33+CD33</f>
        <v>98617552</v>
      </c>
      <c r="CJ33" s="42">
        <v>639048000</v>
      </c>
      <c r="CK33" s="42">
        <v>0</v>
      </c>
      <c r="CL33" s="42">
        <v>0</v>
      </c>
      <c r="CM33" s="42">
        <v>1285900</v>
      </c>
      <c r="CN33" s="42">
        <v>1285900</v>
      </c>
      <c r="CO33" s="42">
        <v>3507000</v>
      </c>
      <c r="CP33" s="42">
        <v>3507000</v>
      </c>
      <c r="CQ33" s="42">
        <v>3507000</v>
      </c>
      <c r="CR33" s="42">
        <v>3507000</v>
      </c>
      <c r="CS33" s="43">
        <v>14707000</v>
      </c>
      <c r="CT33" s="44">
        <v>14592000</v>
      </c>
      <c r="CU33" s="42">
        <v>3507000</v>
      </c>
      <c r="CV33" s="43">
        <v>3507000</v>
      </c>
      <c r="CW33" s="42">
        <v>103293250</v>
      </c>
      <c r="CX33" s="43">
        <v>3507000</v>
      </c>
      <c r="CY33" s="42">
        <v>103293250</v>
      </c>
      <c r="CZ33" s="43">
        <v>3507000</v>
      </c>
      <c r="DA33" s="42">
        <v>103293250</v>
      </c>
      <c r="DB33" s="43">
        <v>3507000</v>
      </c>
      <c r="DC33" s="42">
        <v>103293250</v>
      </c>
      <c r="DD33" s="42"/>
      <c r="DE33" s="42">
        <v>103293250</v>
      </c>
      <c r="DF33" s="42"/>
      <c r="DG33" s="42">
        <v>194858306</v>
      </c>
      <c r="DH33" s="42"/>
      <c r="DI33" s="42">
        <f>+CK33+CM33+CO33+CQ33+CS33+CU33+CW33+CY33+DA33+DC33+DE33+DG33</f>
        <v>737838456</v>
      </c>
      <c r="DJ33" s="42">
        <f t="shared" si="61"/>
        <v>336393650</v>
      </c>
      <c r="DK33" s="42">
        <f t="shared" si="62"/>
        <v>36919900</v>
      </c>
      <c r="DL33" s="42">
        <f>+CK33+CM33+CO33+CQ33+CS33+CU33+CW33+CY33+DA33+DC33+DE33+DG33</f>
        <v>737838456</v>
      </c>
      <c r="DM33" s="42">
        <f>+CL33+CN33+CP33+CR33+CT33+CV33+CX33+CZ33+DB33+DD33+DF33+DH33</f>
        <v>36919900</v>
      </c>
      <c r="DN33" s="42"/>
      <c r="DO33" s="549"/>
      <c r="DP33" s="549"/>
      <c r="DQ33" s="549"/>
      <c r="DR33" s="549"/>
      <c r="DS33" s="549"/>
      <c r="DT33" s="549"/>
      <c r="DU33" s="549"/>
      <c r="DV33" s="549"/>
      <c r="DW33" s="549"/>
      <c r="DX33" s="549"/>
      <c r="DY33" s="549"/>
      <c r="DZ33" s="549"/>
      <c r="EA33" s="549"/>
      <c r="EB33" s="549"/>
      <c r="EC33" s="549"/>
      <c r="ED33" s="549"/>
      <c r="EE33" s="549"/>
      <c r="EF33" s="549"/>
      <c r="EG33" s="549"/>
      <c r="EH33" s="549"/>
      <c r="EI33" s="549"/>
      <c r="EJ33" s="549"/>
      <c r="EK33" s="549"/>
      <c r="EL33" s="549"/>
      <c r="EM33" s="546"/>
      <c r="EN33" s="546"/>
      <c r="EO33" s="546"/>
      <c r="EP33" s="546"/>
      <c r="EQ33" s="546"/>
      <c r="ER33" s="35">
        <f t="shared" si="10"/>
        <v>3.3951879721085355E-2</v>
      </c>
      <c r="ES33" s="35">
        <f t="shared" si="6"/>
        <v>0.10975207171716826</v>
      </c>
      <c r="ET33" s="35">
        <f t="shared" si="7"/>
        <v>5.0037917785082216E-2</v>
      </c>
      <c r="EU33" s="39">
        <f t="shared" si="8"/>
        <v>0.15798042174007804</v>
      </c>
      <c r="EV33" s="39">
        <f>IFERROR((Y33+BE33+CI33+DM33)/G33,0)</f>
        <v>0</v>
      </c>
      <c r="EW33" s="666"/>
      <c r="EX33" s="671"/>
      <c r="EY33" s="671"/>
      <c r="EZ33" s="672"/>
      <c r="FA33" s="671"/>
    </row>
    <row r="34" spans="1:157" s="40" customFormat="1" ht="18.75" customHeight="1" x14ac:dyDescent="0.25">
      <c r="A34" s="674"/>
      <c r="B34" s="677"/>
      <c r="C34" s="680"/>
      <c r="D34" s="683"/>
      <c r="E34" s="686"/>
      <c r="F34" s="49" t="s">
        <v>116</v>
      </c>
      <c r="G34" s="34">
        <f t="shared" ref="G34:G35" si="64">AA34+BE34+CI34+DL34+DN34</f>
        <v>0.30032892</v>
      </c>
      <c r="H34" s="93"/>
      <c r="I34" s="93"/>
      <c r="J34" s="93"/>
      <c r="K34" s="93"/>
      <c r="L34" s="93"/>
      <c r="M34" s="93"/>
      <c r="N34" s="93"/>
      <c r="O34" s="93"/>
      <c r="P34" s="93"/>
      <c r="Q34" s="93"/>
      <c r="R34" s="93"/>
      <c r="S34" s="93"/>
      <c r="T34" s="93"/>
      <c r="U34" s="93"/>
      <c r="V34" s="93"/>
      <c r="W34" s="559"/>
      <c r="X34" s="559"/>
      <c r="Y34" s="559"/>
      <c r="Z34" s="559"/>
      <c r="AA34" s="559"/>
      <c r="AB34" s="37">
        <v>0.13</v>
      </c>
      <c r="AC34" s="34">
        <v>0</v>
      </c>
      <c r="AD34" s="34">
        <v>0</v>
      </c>
      <c r="AE34" s="34">
        <v>1.2E-2</v>
      </c>
      <c r="AF34" s="34">
        <v>1.2E-2</v>
      </c>
      <c r="AG34" s="34">
        <v>8.1799999999999998E-2</v>
      </c>
      <c r="AH34" s="34">
        <v>8.1799999999999998E-2</v>
      </c>
      <c r="AI34" s="34">
        <v>2.3199999999999998E-2</v>
      </c>
      <c r="AJ34" s="34">
        <v>2.3199999999999998E-2</v>
      </c>
      <c r="AK34" s="34">
        <v>0</v>
      </c>
      <c r="AL34" s="34">
        <v>0</v>
      </c>
      <c r="AM34" s="34">
        <v>1.2999999999999999E-2</v>
      </c>
      <c r="AN34" s="34">
        <v>1.17E-2</v>
      </c>
      <c r="AO34" s="39">
        <v>0</v>
      </c>
      <c r="AP34" s="34">
        <v>1.2999999999999999E-3</v>
      </c>
      <c r="AQ34" s="559"/>
      <c r="AR34" s="565">
        <v>0</v>
      </c>
      <c r="AS34" s="94">
        <v>0</v>
      </c>
      <c r="AT34" s="565">
        <v>0</v>
      </c>
      <c r="AU34" s="559"/>
      <c r="AV34" s="549">
        <v>0</v>
      </c>
      <c r="AW34" s="565">
        <v>0</v>
      </c>
      <c r="AX34" s="565">
        <v>0</v>
      </c>
      <c r="AY34" s="559">
        <v>0</v>
      </c>
      <c r="AZ34" s="565">
        <v>0</v>
      </c>
      <c r="BA34" s="36">
        <f t="shared" si="58"/>
        <v>0.13</v>
      </c>
      <c r="BB34" s="47">
        <f t="shared" si="59"/>
        <v>0.13</v>
      </c>
      <c r="BC34" s="47">
        <f t="shared" si="59"/>
        <v>0.12999999999999998</v>
      </c>
      <c r="BD34" s="47">
        <f t="shared" si="60"/>
        <v>0.13</v>
      </c>
      <c r="BE34" s="47">
        <f t="shared" si="60"/>
        <v>0.12999999999999998</v>
      </c>
      <c r="BF34" s="547">
        <f>+BB31-BC31</f>
        <v>0.17029999999999998</v>
      </c>
      <c r="BG34" s="550">
        <v>0</v>
      </c>
      <c r="BH34" s="550">
        <v>0</v>
      </c>
      <c r="BI34" s="34">
        <v>5.3E-3</v>
      </c>
      <c r="BJ34" s="34">
        <v>1.5326999999999999E-3</v>
      </c>
      <c r="BK34" s="34">
        <v>5.3E-3</v>
      </c>
      <c r="BL34" s="547">
        <v>1.11E-2</v>
      </c>
      <c r="BM34" s="34">
        <v>1.77E-2</v>
      </c>
      <c r="BN34" s="547">
        <v>1.0999999999999999E-2</v>
      </c>
      <c r="BO34" s="547">
        <v>1.77E-2</v>
      </c>
      <c r="BP34" s="547">
        <v>9.4999999999999998E-3</v>
      </c>
      <c r="BQ34" s="34">
        <v>1.77E-2</v>
      </c>
      <c r="BR34" s="34">
        <v>2.07E-2</v>
      </c>
      <c r="BS34" s="34">
        <v>1.77E-2</v>
      </c>
      <c r="BT34" s="547">
        <v>2.4E-2</v>
      </c>
      <c r="BU34" s="34">
        <v>1.77E-2</v>
      </c>
      <c r="BV34" s="547">
        <v>6.2899999999999998E-2</v>
      </c>
      <c r="BW34" s="34">
        <v>1.77E-2</v>
      </c>
      <c r="BX34" s="547">
        <v>1.4E-3</v>
      </c>
      <c r="BY34" s="34">
        <v>1.77E-2</v>
      </c>
      <c r="BZ34" s="547">
        <v>1.4E-3</v>
      </c>
      <c r="CA34" s="34">
        <v>1.77E-2</v>
      </c>
      <c r="CB34" s="34">
        <v>2.1696220000000002E-2</v>
      </c>
      <c r="CC34" s="34">
        <v>1.8100000000000002E-2</v>
      </c>
      <c r="CD34" s="550">
        <v>5.1000000000000004E-3</v>
      </c>
      <c r="CE34" s="48">
        <f t="shared" si="63"/>
        <v>0.17029999999999998</v>
      </c>
      <c r="CF34" s="48">
        <f t="shared" si="3"/>
        <v>0.17029999999999998</v>
      </c>
      <c r="CG34" s="48">
        <f t="shared" si="3"/>
        <v>0.17032891999999999</v>
      </c>
      <c r="CH34" s="47">
        <f>BG34+BI34+BK34+BM34+BO34+BQ34+BS34+BU34+BW34+BY34+CA34+CC34</f>
        <v>0.17029999999999998</v>
      </c>
      <c r="CI34" s="47">
        <f>BH34+BJ34+BL34+BN34+BP34+BR34+BT34+BV34+BX34+BZ34+CB34+CD34</f>
        <v>0.17032891999999999</v>
      </c>
      <c r="CJ34" s="547">
        <v>0</v>
      </c>
      <c r="CK34" s="550">
        <v>0</v>
      </c>
      <c r="CL34" s="547">
        <v>0</v>
      </c>
      <c r="CM34" s="550">
        <v>0</v>
      </c>
      <c r="CN34" s="550">
        <v>0</v>
      </c>
      <c r="CO34" s="547"/>
      <c r="CP34" s="550">
        <v>0</v>
      </c>
      <c r="CQ34" s="550"/>
      <c r="CR34" s="550"/>
      <c r="CS34" s="552"/>
      <c r="CT34" s="550">
        <v>0</v>
      </c>
      <c r="CU34" s="550"/>
      <c r="CV34" s="552">
        <v>0</v>
      </c>
      <c r="CW34" s="550"/>
      <c r="CX34" s="95">
        <v>0</v>
      </c>
      <c r="CY34" s="550"/>
      <c r="CZ34" s="552">
        <v>0</v>
      </c>
      <c r="DA34" s="550"/>
      <c r="DB34" s="552">
        <v>0</v>
      </c>
      <c r="DC34" s="550"/>
      <c r="DD34" s="550"/>
      <c r="DE34" s="550"/>
      <c r="DF34" s="550"/>
      <c r="DG34" s="550"/>
      <c r="DH34" s="550"/>
      <c r="DI34" s="36">
        <f t="shared" si="4"/>
        <v>0</v>
      </c>
      <c r="DJ34" s="36">
        <f t="shared" si="61"/>
        <v>0</v>
      </c>
      <c r="DK34" s="96">
        <f t="shared" si="62"/>
        <v>0</v>
      </c>
      <c r="DL34" s="36">
        <f>CK34+CM34+CO34+CQ34+CS34+CU34+CW34+CY34+DA34+DC34+DE34+DG34</f>
        <v>0</v>
      </c>
      <c r="DM34" s="36">
        <f>CL34+CN34+CP34+CR34+CT34+CV34+CX34+CZ34+DB34+DD34+DF34+DH34</f>
        <v>0</v>
      </c>
      <c r="DN34" s="550"/>
      <c r="DO34" s="550"/>
      <c r="DP34" s="550"/>
      <c r="DQ34" s="550"/>
      <c r="DR34" s="550"/>
      <c r="DS34" s="550"/>
      <c r="DT34" s="550"/>
      <c r="DU34" s="550"/>
      <c r="DV34" s="550"/>
      <c r="DW34" s="550"/>
      <c r="DX34" s="550"/>
      <c r="DY34" s="550"/>
      <c r="DZ34" s="550"/>
      <c r="EA34" s="550"/>
      <c r="EB34" s="550"/>
      <c r="EC34" s="550"/>
      <c r="ED34" s="550"/>
      <c r="EE34" s="550"/>
      <c r="EF34" s="550"/>
      <c r="EG34" s="550"/>
      <c r="EH34" s="550"/>
      <c r="EI34" s="550"/>
      <c r="EJ34" s="550"/>
      <c r="EK34" s="550"/>
      <c r="EL34" s="550"/>
      <c r="EM34" s="546"/>
      <c r="EN34" s="546"/>
      <c r="EO34" s="546"/>
      <c r="EP34" s="546"/>
      <c r="EQ34" s="546"/>
      <c r="ER34" s="35">
        <f t="shared" si="10"/>
        <v>0</v>
      </c>
      <c r="ES34" s="35">
        <f t="shared" si="6"/>
        <v>0</v>
      </c>
      <c r="ET34" s="35">
        <f t="shared" ref="ET34" si="65">IFERROR(DM34/DL34,0)</f>
        <v>0</v>
      </c>
      <c r="EU34" s="39">
        <f t="shared" si="8"/>
        <v>1.0000963036963038</v>
      </c>
      <c r="EV34" s="39">
        <f t="shared" si="12"/>
        <v>1</v>
      </c>
      <c r="EW34" s="666"/>
      <c r="EX34" s="671"/>
      <c r="EY34" s="671"/>
      <c r="EZ34" s="672"/>
      <c r="FA34" s="671"/>
    </row>
    <row r="35" spans="1:157" s="45" customFormat="1" ht="18.75" customHeight="1" x14ac:dyDescent="0.25">
      <c r="A35" s="674"/>
      <c r="B35" s="677"/>
      <c r="C35" s="680"/>
      <c r="D35" s="683"/>
      <c r="E35" s="686"/>
      <c r="F35" s="41" t="s">
        <v>117</v>
      </c>
      <c r="G35" s="42">
        <f t="shared" si="64"/>
        <v>926399568</v>
      </c>
      <c r="H35" s="42"/>
      <c r="I35" s="42"/>
      <c r="J35" s="42"/>
      <c r="K35" s="42"/>
      <c r="L35" s="42"/>
      <c r="M35" s="42"/>
      <c r="N35" s="42"/>
      <c r="O35" s="42"/>
      <c r="P35" s="42"/>
      <c r="Q35" s="42"/>
      <c r="R35" s="42"/>
      <c r="S35" s="42"/>
      <c r="T35" s="42"/>
      <c r="U35" s="42"/>
      <c r="V35" s="42"/>
      <c r="W35" s="42"/>
      <c r="X35" s="42"/>
      <c r="Y35" s="42"/>
      <c r="Z35" s="42"/>
      <c r="AA35" s="42"/>
      <c r="AB35" s="42">
        <v>194725921</v>
      </c>
      <c r="AC35" s="42">
        <v>0</v>
      </c>
      <c r="AD35" s="42">
        <v>0</v>
      </c>
      <c r="AE35" s="42">
        <v>0</v>
      </c>
      <c r="AF35" s="42">
        <v>0</v>
      </c>
      <c r="AG35" s="42">
        <v>0</v>
      </c>
      <c r="AH35" s="42">
        <v>0</v>
      </c>
      <c r="AI35" s="42">
        <v>0</v>
      </c>
      <c r="AJ35" s="42">
        <v>0</v>
      </c>
      <c r="AK35" s="42">
        <v>0</v>
      </c>
      <c r="AL35" s="42">
        <v>0</v>
      </c>
      <c r="AM35" s="42">
        <v>194725921</v>
      </c>
      <c r="AN35" s="42">
        <v>175103621</v>
      </c>
      <c r="AO35" s="42">
        <v>0</v>
      </c>
      <c r="AP35" s="42">
        <v>19622300</v>
      </c>
      <c r="AQ35" s="42"/>
      <c r="AR35" s="42">
        <v>0</v>
      </c>
      <c r="AS35" s="42">
        <v>0</v>
      </c>
      <c r="AT35" s="42">
        <v>0</v>
      </c>
      <c r="AU35" s="42"/>
      <c r="AV35" s="42">
        <v>0</v>
      </c>
      <c r="AW35" s="42">
        <v>0</v>
      </c>
      <c r="AX35" s="42">
        <v>0</v>
      </c>
      <c r="AY35" s="42">
        <v>0</v>
      </c>
      <c r="AZ35" s="42">
        <v>0</v>
      </c>
      <c r="BA35" s="42">
        <f t="shared" si="58"/>
        <v>194725921</v>
      </c>
      <c r="BB35" s="42">
        <f t="shared" si="59"/>
        <v>194725921</v>
      </c>
      <c r="BC35" s="42">
        <f t="shared" si="59"/>
        <v>194725921</v>
      </c>
      <c r="BD35" s="42">
        <f t="shared" si="60"/>
        <v>194725921</v>
      </c>
      <c r="BE35" s="42">
        <f t="shared" si="60"/>
        <v>194725921</v>
      </c>
      <c r="BF35" s="42">
        <v>650842881</v>
      </c>
      <c r="BG35" s="42">
        <f>+$BF$35*BG34</f>
        <v>0</v>
      </c>
      <c r="BH35" s="42">
        <v>0</v>
      </c>
      <c r="BI35" s="42">
        <v>59167535</v>
      </c>
      <c r="BJ35" s="42">
        <v>0</v>
      </c>
      <c r="BK35" s="42">
        <v>59167535</v>
      </c>
      <c r="BL35" s="42">
        <v>177450000</v>
      </c>
      <c r="BM35" s="42">
        <v>59167535</v>
      </c>
      <c r="BN35" s="42">
        <v>0</v>
      </c>
      <c r="BO35" s="42">
        <v>59167535</v>
      </c>
      <c r="BP35" s="42">
        <v>2967144</v>
      </c>
      <c r="BQ35" s="42">
        <v>59167535</v>
      </c>
      <c r="BR35" s="42">
        <v>0</v>
      </c>
      <c r="BS35" s="42">
        <v>59167535</v>
      </c>
      <c r="BT35" s="42">
        <v>0</v>
      </c>
      <c r="BU35" s="42">
        <v>59167535</v>
      </c>
      <c r="BV35" s="42">
        <v>1762961</v>
      </c>
      <c r="BW35" s="42">
        <v>59167535</v>
      </c>
      <c r="BX35" s="42">
        <v>0</v>
      </c>
      <c r="BY35" s="42">
        <f>59167535</f>
        <v>59167535</v>
      </c>
      <c r="BZ35" s="42">
        <f>261279288-10274964</f>
        <v>251004324</v>
      </c>
      <c r="CA35" s="42">
        <v>59167535</v>
      </c>
      <c r="CB35" s="42">
        <v>115534201</v>
      </c>
      <c r="CC35" s="42">
        <v>59167531</v>
      </c>
      <c r="CD35" s="42">
        <v>59744310</v>
      </c>
      <c r="CE35" s="42">
        <f>+BG35+BI35+BK35+BM35+BO35+BQ35+BS35+BU35+BW35+BY35+CA35+CC35</f>
        <v>650842881</v>
      </c>
      <c r="CF35" s="42">
        <f t="shared" si="3"/>
        <v>650842881</v>
      </c>
      <c r="CG35" s="42">
        <f t="shared" si="3"/>
        <v>608462940</v>
      </c>
      <c r="CH35" s="42">
        <f>+BG35+BI35+BK35+BM35+BO35+BQ35+BS35+BU35+BW35+BY35+CA35+CC35</f>
        <v>650842881</v>
      </c>
      <c r="CI35" s="42">
        <f>+BH35+BJ35+BL35+BN35+BP35+BR35+BT35+BV35+BX35+BZ35+CB35+CD35</f>
        <v>608462940</v>
      </c>
      <c r="CJ35" s="42">
        <v>141609820</v>
      </c>
      <c r="CK35" s="42">
        <v>0</v>
      </c>
      <c r="CL35" s="42">
        <v>0</v>
      </c>
      <c r="CM35" s="42">
        <v>0</v>
      </c>
      <c r="CN35" s="42">
        <v>0</v>
      </c>
      <c r="CO35" s="42">
        <v>41877881</v>
      </c>
      <c r="CP35" s="42">
        <v>41877881</v>
      </c>
      <c r="CQ35" s="42"/>
      <c r="CR35" s="42">
        <v>0</v>
      </c>
      <c r="CS35" s="43">
        <v>99731939</v>
      </c>
      <c r="CT35" s="44">
        <v>0</v>
      </c>
      <c r="CU35" s="42"/>
      <c r="CV35" s="43">
        <v>81332826</v>
      </c>
      <c r="CW35" s="42">
        <v>-18399113</v>
      </c>
      <c r="CX35" s="43">
        <v>0</v>
      </c>
      <c r="CY35" s="42"/>
      <c r="CZ35" s="43">
        <v>0</v>
      </c>
      <c r="DA35" s="42"/>
      <c r="DB35" s="43">
        <v>0</v>
      </c>
      <c r="DC35" s="42"/>
      <c r="DD35" s="42"/>
      <c r="DE35" s="42"/>
      <c r="DF35" s="42"/>
      <c r="DG35" s="42"/>
      <c r="DH35" s="42"/>
      <c r="DI35" s="42">
        <f t="shared" si="4"/>
        <v>123210707</v>
      </c>
      <c r="DJ35" s="42">
        <f t="shared" si="61"/>
        <v>123210707</v>
      </c>
      <c r="DK35" s="42">
        <f t="shared" si="62"/>
        <v>123210707</v>
      </c>
      <c r="DL35" s="42">
        <f>+CK35+CM35+CO35+CQ35+CS35+CU35+CW35+CY35+DA35+DC35+DE35+DG35</f>
        <v>123210707</v>
      </c>
      <c r="DM35" s="42">
        <f>+CL35+CN35+CP35+CR35+CT35+CV35+CX35+CZ35+DB35+DD35+DF35+DH35</f>
        <v>123210707</v>
      </c>
      <c r="DN35" s="549"/>
      <c r="DO35" s="549"/>
      <c r="DP35" s="549"/>
      <c r="DQ35" s="549"/>
      <c r="DR35" s="549"/>
      <c r="DS35" s="549"/>
      <c r="DT35" s="549"/>
      <c r="DU35" s="549"/>
      <c r="DV35" s="549"/>
      <c r="DW35" s="549"/>
      <c r="DX35" s="549"/>
      <c r="DY35" s="549"/>
      <c r="DZ35" s="549"/>
      <c r="EA35" s="549"/>
      <c r="EB35" s="549"/>
      <c r="EC35" s="549"/>
      <c r="ED35" s="549"/>
      <c r="EE35" s="549"/>
      <c r="EF35" s="549"/>
      <c r="EG35" s="549"/>
      <c r="EH35" s="549"/>
      <c r="EI35" s="549"/>
      <c r="EJ35" s="549"/>
      <c r="EK35" s="549"/>
      <c r="EL35" s="549"/>
      <c r="EM35" s="546"/>
      <c r="EN35" s="546"/>
      <c r="EO35" s="546"/>
      <c r="EP35" s="546"/>
      <c r="EQ35" s="546"/>
      <c r="ER35" s="35">
        <f t="shared" si="10"/>
        <v>0</v>
      </c>
      <c r="ES35" s="35">
        <f t="shared" si="6"/>
        <v>1</v>
      </c>
      <c r="ET35" s="35">
        <f t="shared" si="7"/>
        <v>1</v>
      </c>
      <c r="EU35" s="39">
        <f t="shared" si="8"/>
        <v>0.95625429666266815</v>
      </c>
      <c r="EV35" s="39">
        <f t="shared" si="12"/>
        <v>1</v>
      </c>
      <c r="EW35" s="666"/>
      <c r="EX35" s="671"/>
      <c r="EY35" s="671"/>
      <c r="EZ35" s="672"/>
      <c r="FA35" s="671"/>
    </row>
    <row r="36" spans="1:157" s="45" customFormat="1" ht="18.75" customHeight="1" thickBot="1" x14ac:dyDescent="0.3">
      <c r="A36" s="674"/>
      <c r="B36" s="677"/>
      <c r="C36" s="680"/>
      <c r="D36" s="683"/>
      <c r="E36" s="686"/>
      <c r="F36" s="49" t="s">
        <v>118</v>
      </c>
      <c r="G36" s="56">
        <f>+G31+G34</f>
        <v>1.0000289200000001</v>
      </c>
      <c r="H36" s="50">
        <v>0</v>
      </c>
      <c r="I36" s="50">
        <f t="shared" ref="I36:U36" si="66">I31+I34</f>
        <v>0</v>
      </c>
      <c r="J36" s="50">
        <f t="shared" si="66"/>
        <v>0</v>
      </c>
      <c r="K36" s="50">
        <f t="shared" si="66"/>
        <v>0.19</v>
      </c>
      <c r="L36" s="50">
        <f t="shared" si="66"/>
        <v>0</v>
      </c>
      <c r="M36" s="50">
        <f t="shared" si="66"/>
        <v>0.19</v>
      </c>
      <c r="N36" s="50">
        <f t="shared" si="66"/>
        <v>0</v>
      </c>
      <c r="O36" s="50">
        <f t="shared" si="66"/>
        <v>0.19</v>
      </c>
      <c r="P36" s="50">
        <f t="shared" si="66"/>
        <v>0</v>
      </c>
      <c r="Q36" s="50">
        <f t="shared" si="66"/>
        <v>0.19</v>
      </c>
      <c r="R36" s="50">
        <f t="shared" si="66"/>
        <v>0</v>
      </c>
      <c r="S36" s="50">
        <f t="shared" si="66"/>
        <v>0.19</v>
      </c>
      <c r="T36" s="50">
        <f t="shared" si="66"/>
        <v>0.19</v>
      </c>
      <c r="U36" s="50">
        <f t="shared" si="66"/>
        <v>0.06</v>
      </c>
      <c r="V36" s="50">
        <v>0</v>
      </c>
      <c r="W36" s="55">
        <f>+W31</f>
        <v>0.06</v>
      </c>
      <c r="X36" s="55">
        <f t="shared" ref="X36:AA36" si="67">+X31</f>
        <v>0.06</v>
      </c>
      <c r="Y36" s="50">
        <f>+Y31</f>
        <v>0.06</v>
      </c>
      <c r="Z36" s="50">
        <f>+Z31</f>
        <v>0.06</v>
      </c>
      <c r="AA36" s="50">
        <f t="shared" si="67"/>
        <v>0.06</v>
      </c>
      <c r="AB36" s="55">
        <f>+AB31+AB34</f>
        <v>0.36299999999999999</v>
      </c>
      <c r="AC36" s="50">
        <f t="shared" ref="AC36:AY36" si="68">AC31+AC34</f>
        <v>0</v>
      </c>
      <c r="AD36" s="50">
        <f t="shared" si="68"/>
        <v>0</v>
      </c>
      <c r="AE36" s="50">
        <f t="shared" si="68"/>
        <v>1.2E-2</v>
      </c>
      <c r="AF36" s="50">
        <f t="shared" si="68"/>
        <v>1.2E-2</v>
      </c>
      <c r="AG36" s="50">
        <f t="shared" si="68"/>
        <v>8.1799999999999998E-2</v>
      </c>
      <c r="AH36" s="50">
        <f t="shared" si="68"/>
        <v>8.1799999999999998E-2</v>
      </c>
      <c r="AI36" s="50">
        <f t="shared" si="68"/>
        <v>2.3199999999999998E-2</v>
      </c>
      <c r="AJ36" s="50">
        <f t="shared" si="68"/>
        <v>2.3199999999999998E-2</v>
      </c>
      <c r="AK36" s="50">
        <f t="shared" si="68"/>
        <v>0</v>
      </c>
      <c r="AL36" s="50">
        <f t="shared" si="68"/>
        <v>0</v>
      </c>
      <c r="AM36" s="97">
        <f t="shared" si="68"/>
        <v>1.2999999999999999E-2</v>
      </c>
      <c r="AN36" s="97">
        <f t="shared" si="68"/>
        <v>1.17E-2</v>
      </c>
      <c r="AO36" s="97">
        <f t="shared" si="68"/>
        <v>3.8399999999999997E-2</v>
      </c>
      <c r="AP36" s="97">
        <f t="shared" si="68"/>
        <v>2.3E-3</v>
      </c>
      <c r="AQ36" s="97">
        <f t="shared" si="68"/>
        <v>3.8399999999999997E-2</v>
      </c>
      <c r="AR36" s="97">
        <f t="shared" si="68"/>
        <v>0</v>
      </c>
      <c r="AS36" s="97">
        <f t="shared" si="68"/>
        <v>3.8399999999999997E-2</v>
      </c>
      <c r="AT36" s="97">
        <f t="shared" si="68"/>
        <v>0</v>
      </c>
      <c r="AU36" s="97">
        <f t="shared" si="68"/>
        <v>3.8399999999999997E-2</v>
      </c>
      <c r="AV36" s="97">
        <f t="shared" si="68"/>
        <v>2.3300000000000001E-2</v>
      </c>
      <c r="AW36" s="97">
        <f t="shared" si="68"/>
        <v>3.8399999999999997E-2</v>
      </c>
      <c r="AX36" s="97">
        <f t="shared" si="68"/>
        <v>3.8399999999999997E-2</v>
      </c>
      <c r="AY36" s="97">
        <f t="shared" si="68"/>
        <v>4.1000000000000002E-2</v>
      </c>
      <c r="AZ36" s="97">
        <f t="shared" ref="AZ36:AZ37" si="69">+AZ31+AZ34</f>
        <v>0</v>
      </c>
      <c r="BA36" s="51">
        <f t="shared" si="58"/>
        <v>0.36299999999999993</v>
      </c>
      <c r="BB36" s="51">
        <f t="shared" si="59"/>
        <v>0.36299999999999993</v>
      </c>
      <c r="BC36" s="51">
        <f t="shared" si="59"/>
        <v>0.19269999999999998</v>
      </c>
      <c r="BD36" s="51">
        <f t="shared" si="60"/>
        <v>0.36299999999999993</v>
      </c>
      <c r="BE36" s="51">
        <f t="shared" si="60"/>
        <v>0.19269999999999998</v>
      </c>
      <c r="BF36" s="51">
        <f t="shared" ref="BF36:CC36" si="70">BF31+BF34</f>
        <v>0.42030000000000001</v>
      </c>
      <c r="BG36" s="97">
        <f t="shared" si="70"/>
        <v>0</v>
      </c>
      <c r="BH36" s="97">
        <f t="shared" si="70"/>
        <v>0</v>
      </c>
      <c r="BI36" s="97">
        <f t="shared" si="70"/>
        <v>5.3E-3</v>
      </c>
      <c r="BJ36" s="51">
        <f t="shared" si="70"/>
        <v>1.5326999999999999E-3</v>
      </c>
      <c r="BK36" s="97">
        <f t="shared" si="70"/>
        <v>5.3E-3</v>
      </c>
      <c r="BL36" s="97">
        <f t="shared" si="70"/>
        <v>1.11E-2</v>
      </c>
      <c r="BM36" s="97">
        <f t="shared" si="70"/>
        <v>3.7699999999999997E-2</v>
      </c>
      <c r="BN36" s="97">
        <f t="shared" si="70"/>
        <v>1.0999999999999999E-2</v>
      </c>
      <c r="BO36" s="97">
        <f t="shared" si="70"/>
        <v>3.7699999999999997E-2</v>
      </c>
      <c r="BP36" s="97">
        <f t="shared" si="70"/>
        <v>9.4999999999999998E-3</v>
      </c>
      <c r="BQ36" s="97">
        <f t="shared" si="70"/>
        <v>4.7699999999999999E-2</v>
      </c>
      <c r="BR36" s="97">
        <f t="shared" si="70"/>
        <v>2.07E-2</v>
      </c>
      <c r="BS36" s="97">
        <f t="shared" si="70"/>
        <v>4.7699999999999999E-2</v>
      </c>
      <c r="BT36" s="97">
        <f t="shared" si="70"/>
        <v>2.4E-2</v>
      </c>
      <c r="BU36" s="97">
        <f t="shared" si="70"/>
        <v>4.7699999999999999E-2</v>
      </c>
      <c r="BV36" s="97">
        <f t="shared" si="70"/>
        <v>6.2899999999999998E-2</v>
      </c>
      <c r="BW36" s="97">
        <f t="shared" si="70"/>
        <v>4.7699999999999999E-2</v>
      </c>
      <c r="BX36" s="97">
        <f t="shared" si="70"/>
        <v>1.4E-3</v>
      </c>
      <c r="BY36" s="97">
        <f t="shared" si="70"/>
        <v>4.7699999999999999E-2</v>
      </c>
      <c r="BZ36" s="97">
        <f t="shared" si="70"/>
        <v>1.4E-3</v>
      </c>
      <c r="CA36" s="97">
        <f t="shared" si="70"/>
        <v>4.7699999999999999E-2</v>
      </c>
      <c r="CB36" s="97">
        <f t="shared" si="70"/>
        <v>0.25089622</v>
      </c>
      <c r="CC36" s="97">
        <f t="shared" si="70"/>
        <v>4.8100000000000004E-2</v>
      </c>
      <c r="CD36" s="97">
        <v>2.5899999999999999E-2</v>
      </c>
      <c r="CE36" s="52">
        <f t="shared" ref="CE36" si="71">+BG36+BI36+BK36+BM36+BO36+BQ36+BS36+BU36+BW36+BY36+CA36+CC36</f>
        <v>0.42030000000000001</v>
      </c>
      <c r="CF36" s="52">
        <f t="shared" si="3"/>
        <v>0.42030000000000001</v>
      </c>
      <c r="CG36" s="52">
        <f t="shared" si="3"/>
        <v>0.42032891999999999</v>
      </c>
      <c r="CH36" s="51">
        <f>+BG36+BI36+BK36+BM36+BO36+BQ36+BS36+BU36+BW36+BY36+CA36+CC36</f>
        <v>0.42030000000000001</v>
      </c>
      <c r="CI36" s="51">
        <f>+BH36+BJ36+BL36+BN36+BP36+BR36+BT36+BV36+BX36+BZ36+CB36+CD36</f>
        <v>0.42032891999999999</v>
      </c>
      <c r="CJ36" s="51">
        <f>+CJ31+CJ34</f>
        <v>0.25</v>
      </c>
      <c r="CK36" s="51">
        <f t="shared" ref="CK36:DH37" si="72">+CK31+CK34</f>
        <v>0</v>
      </c>
      <c r="CL36" s="51">
        <f t="shared" si="72"/>
        <v>0</v>
      </c>
      <c r="CM36" s="51">
        <f t="shared" si="72"/>
        <v>0</v>
      </c>
      <c r="CN36" s="51">
        <f t="shared" si="72"/>
        <v>0</v>
      </c>
      <c r="CO36" s="51">
        <f t="shared" si="72"/>
        <v>0</v>
      </c>
      <c r="CP36" s="51">
        <f t="shared" si="72"/>
        <v>0</v>
      </c>
      <c r="CQ36" s="51">
        <f t="shared" si="72"/>
        <v>0</v>
      </c>
      <c r="CR36" s="51">
        <f t="shared" si="72"/>
        <v>0</v>
      </c>
      <c r="CS36" s="53">
        <f t="shared" si="72"/>
        <v>0</v>
      </c>
      <c r="CT36" s="54">
        <f t="shared" si="72"/>
        <v>0</v>
      </c>
      <c r="CU36" s="51">
        <f t="shared" si="72"/>
        <v>3.5700000000000003E-2</v>
      </c>
      <c r="CV36" s="51">
        <f t="shared" si="72"/>
        <v>0</v>
      </c>
      <c r="CW36" s="51">
        <f t="shared" si="72"/>
        <v>3.5700000000000003E-2</v>
      </c>
      <c r="CX36" s="53">
        <f t="shared" si="72"/>
        <v>0</v>
      </c>
      <c r="CY36" s="51">
        <f t="shared" si="72"/>
        <v>3.5700000000000003E-2</v>
      </c>
      <c r="CZ36" s="53">
        <f t="shared" si="72"/>
        <v>0</v>
      </c>
      <c r="DA36" s="51">
        <f t="shared" si="72"/>
        <v>3.5700000000000003E-2</v>
      </c>
      <c r="DB36" s="51">
        <f t="shared" si="72"/>
        <v>0</v>
      </c>
      <c r="DC36" s="51">
        <f t="shared" si="72"/>
        <v>3.5700000000000003E-2</v>
      </c>
      <c r="DD36" s="51">
        <f t="shared" si="72"/>
        <v>0</v>
      </c>
      <c r="DE36" s="51">
        <f t="shared" si="72"/>
        <v>3.5700000000000003E-2</v>
      </c>
      <c r="DF36" s="51">
        <f t="shared" si="72"/>
        <v>0</v>
      </c>
      <c r="DG36" s="51">
        <f t="shared" si="72"/>
        <v>3.5799999999999998E-2</v>
      </c>
      <c r="DH36" s="51">
        <f t="shared" si="72"/>
        <v>0</v>
      </c>
      <c r="DI36" s="51">
        <f t="shared" si="4"/>
        <v>0.25</v>
      </c>
      <c r="DJ36" s="51">
        <f t="shared" si="61"/>
        <v>0.14280000000000001</v>
      </c>
      <c r="DK36" s="51">
        <f t="shared" si="62"/>
        <v>0</v>
      </c>
      <c r="DL36" s="51">
        <f>+CK36+CM36+CO36+CQ36+CS36+CU36+CW36+CY36+DA36+DC36+DE36+DG36</f>
        <v>0.25</v>
      </c>
      <c r="DM36" s="51">
        <f>+CL36+CN36+CP36+CR36+CT36+CV36+CX36+CZ36+DB36+DD36+DF36+DH36</f>
        <v>0</v>
      </c>
      <c r="DN36" s="97">
        <f>+DN31+DN34</f>
        <v>7.6999999999999999E-2</v>
      </c>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4"/>
      <c r="EN36" s="554"/>
      <c r="EO36" s="554"/>
      <c r="EP36" s="554"/>
      <c r="EQ36" s="554"/>
      <c r="ER36" s="50">
        <f t="shared" si="10"/>
        <v>0</v>
      </c>
      <c r="ES36" s="50">
        <f t="shared" si="6"/>
        <v>0</v>
      </c>
      <c r="ET36" s="50">
        <f t="shared" si="7"/>
        <v>0</v>
      </c>
      <c r="EU36" s="56">
        <f t="shared" si="8"/>
        <v>0.68251589088327747</v>
      </c>
      <c r="EV36" s="98">
        <f t="shared" si="12"/>
        <v>0.6730094565665159</v>
      </c>
      <c r="EW36" s="666"/>
      <c r="EX36" s="671"/>
      <c r="EY36" s="671"/>
      <c r="EZ36" s="672"/>
      <c r="FA36" s="671"/>
    </row>
    <row r="37" spans="1:157" s="40" customFormat="1" ht="33" customHeight="1" thickBot="1" x14ac:dyDescent="0.3">
      <c r="A37" s="674"/>
      <c r="B37" s="678"/>
      <c r="C37" s="681"/>
      <c r="D37" s="684"/>
      <c r="E37" s="687"/>
      <c r="F37" s="57" t="s">
        <v>119</v>
      </c>
      <c r="G37" s="58">
        <f>+G32+G35</f>
        <v>3124928764</v>
      </c>
      <c r="H37" s="59">
        <f t="shared" ref="H37:AA37" si="73">+H32+H35</f>
        <v>200000000</v>
      </c>
      <c r="I37" s="59">
        <f t="shared" si="73"/>
        <v>0</v>
      </c>
      <c r="J37" s="59">
        <f t="shared" si="73"/>
        <v>0</v>
      </c>
      <c r="K37" s="59">
        <f t="shared" si="73"/>
        <v>200000000</v>
      </c>
      <c r="L37" s="59">
        <f t="shared" si="73"/>
        <v>0</v>
      </c>
      <c r="M37" s="59">
        <f t="shared" si="73"/>
        <v>200000000</v>
      </c>
      <c r="N37" s="59">
        <f t="shared" si="73"/>
        <v>0</v>
      </c>
      <c r="O37" s="59">
        <f t="shared" si="73"/>
        <v>200000000</v>
      </c>
      <c r="P37" s="59">
        <f t="shared" si="73"/>
        <v>0</v>
      </c>
      <c r="Q37" s="59">
        <f t="shared" si="73"/>
        <v>200000000</v>
      </c>
      <c r="R37" s="59">
        <f t="shared" si="73"/>
        <v>0</v>
      </c>
      <c r="S37" s="59">
        <f t="shared" si="73"/>
        <v>200000000</v>
      </c>
      <c r="T37" s="59">
        <f t="shared" si="73"/>
        <v>200000000</v>
      </c>
      <c r="U37" s="59">
        <f t="shared" si="73"/>
        <v>200000000</v>
      </c>
      <c r="V37" s="59">
        <f t="shared" si="73"/>
        <v>194725921</v>
      </c>
      <c r="W37" s="59">
        <f t="shared" si="73"/>
        <v>200000000</v>
      </c>
      <c r="X37" s="59">
        <f t="shared" si="73"/>
        <v>200000000</v>
      </c>
      <c r="Y37" s="59">
        <f t="shared" si="73"/>
        <v>194725921</v>
      </c>
      <c r="Z37" s="59">
        <f t="shared" si="73"/>
        <v>200000000</v>
      </c>
      <c r="AA37" s="59">
        <f t="shared" si="73"/>
        <v>194725921</v>
      </c>
      <c r="AB37" s="59">
        <f>+AB32+AB35</f>
        <v>894725921</v>
      </c>
      <c r="AC37" s="59">
        <f t="shared" ref="AC37:AY37" si="74">+AC32+AC35</f>
        <v>0</v>
      </c>
      <c r="AD37" s="59">
        <f t="shared" si="74"/>
        <v>0</v>
      </c>
      <c r="AE37" s="59">
        <f t="shared" si="74"/>
        <v>0</v>
      </c>
      <c r="AF37" s="59">
        <f t="shared" si="74"/>
        <v>0</v>
      </c>
      <c r="AG37" s="59">
        <f t="shared" si="74"/>
        <v>0</v>
      </c>
      <c r="AH37" s="59">
        <f t="shared" si="74"/>
        <v>0</v>
      </c>
      <c r="AI37" s="59">
        <f t="shared" si="74"/>
        <v>49157119</v>
      </c>
      <c r="AJ37" s="59">
        <f t="shared" si="74"/>
        <v>49157119</v>
      </c>
      <c r="AK37" s="59">
        <f t="shared" si="74"/>
        <v>0</v>
      </c>
      <c r="AL37" s="59">
        <f t="shared" si="74"/>
        <v>0</v>
      </c>
      <c r="AM37" s="59">
        <f t="shared" si="74"/>
        <v>194725921</v>
      </c>
      <c r="AN37" s="59">
        <f t="shared" si="74"/>
        <v>175103621</v>
      </c>
      <c r="AO37" s="59">
        <f t="shared" si="74"/>
        <v>667655328</v>
      </c>
      <c r="AP37" s="59">
        <f t="shared" si="74"/>
        <v>36434747</v>
      </c>
      <c r="AQ37" s="59">
        <f t="shared" si="74"/>
        <v>0</v>
      </c>
      <c r="AR37" s="59">
        <f t="shared" si="74"/>
        <v>0</v>
      </c>
      <c r="AS37" s="59">
        <f t="shared" si="74"/>
        <v>0</v>
      </c>
      <c r="AT37" s="59">
        <f t="shared" si="74"/>
        <v>0</v>
      </c>
      <c r="AU37" s="59">
        <f t="shared" si="74"/>
        <v>0</v>
      </c>
      <c r="AV37" s="59">
        <f t="shared" si="74"/>
        <v>0</v>
      </c>
      <c r="AW37" s="59">
        <f t="shared" si="74"/>
        <v>0</v>
      </c>
      <c r="AX37" s="59">
        <f t="shared" si="74"/>
        <v>591500000</v>
      </c>
      <c r="AY37" s="59">
        <f t="shared" si="74"/>
        <v>8925000</v>
      </c>
      <c r="AZ37" s="59">
        <f t="shared" si="69"/>
        <v>68267881</v>
      </c>
      <c r="BA37" s="59">
        <f t="shared" si="58"/>
        <v>920463368</v>
      </c>
      <c r="BB37" s="59">
        <f t="shared" ref="BB37" si="75">+AC37+AE37+AG37+AI37+AK37+AM37+AO37+AQ37+AS37+AU37+AW37</f>
        <v>911538368</v>
      </c>
      <c r="BC37" s="59">
        <f>+AD37+AF37+AH37+AJ37+AL37+AN37+AP37+AR37+AT37+AV37+AX37</f>
        <v>852195487</v>
      </c>
      <c r="BD37" s="59">
        <f t="shared" si="60"/>
        <v>920463368</v>
      </c>
      <c r="BE37" s="59">
        <f t="shared" ref="BE37" si="76">+AD37+AF37+AH37+AJ37+AL37+AN37+AP37+AR37+AT37+AV37+AX37</f>
        <v>852195487</v>
      </c>
      <c r="BF37" s="59">
        <f t="shared" ref="BF37:CC37" si="77">+BF32+BF35</f>
        <v>1100842881</v>
      </c>
      <c r="BG37" s="59">
        <f t="shared" si="77"/>
        <v>0</v>
      </c>
      <c r="BH37" s="59">
        <f t="shared" si="77"/>
        <v>0</v>
      </c>
      <c r="BI37" s="59">
        <f t="shared" si="77"/>
        <v>59167535</v>
      </c>
      <c r="BJ37" s="59">
        <f t="shared" si="77"/>
        <v>0</v>
      </c>
      <c r="BK37" s="59">
        <f t="shared" si="77"/>
        <v>59167535</v>
      </c>
      <c r="BL37" s="59">
        <f t="shared" si="77"/>
        <v>177450000</v>
      </c>
      <c r="BM37" s="59">
        <f t="shared" si="77"/>
        <v>349167535</v>
      </c>
      <c r="BN37" s="59">
        <f t="shared" si="77"/>
        <v>0</v>
      </c>
      <c r="BO37" s="59">
        <f t="shared" si="77"/>
        <v>59167535</v>
      </c>
      <c r="BP37" s="59">
        <f t="shared" si="77"/>
        <v>2967144</v>
      </c>
      <c r="BQ37" s="59">
        <f t="shared" si="77"/>
        <v>59167535</v>
      </c>
      <c r="BR37" s="59">
        <f t="shared" si="77"/>
        <v>0</v>
      </c>
      <c r="BS37" s="59">
        <f t="shared" si="77"/>
        <v>219167535</v>
      </c>
      <c r="BT37" s="59">
        <f t="shared" si="77"/>
        <v>0</v>
      </c>
      <c r="BU37" s="59">
        <f t="shared" si="77"/>
        <v>59167535</v>
      </c>
      <c r="BV37" s="59">
        <f t="shared" si="77"/>
        <v>1762961</v>
      </c>
      <c r="BW37" s="59">
        <f t="shared" si="77"/>
        <v>59167535</v>
      </c>
      <c r="BX37" s="59">
        <f t="shared" si="77"/>
        <v>200227372</v>
      </c>
      <c r="BY37" s="59">
        <f t="shared" si="77"/>
        <v>59167535</v>
      </c>
      <c r="BZ37" s="59">
        <f t="shared" si="77"/>
        <v>251004324</v>
      </c>
      <c r="CA37" s="59">
        <f t="shared" si="77"/>
        <v>59167535</v>
      </c>
      <c r="CB37" s="59">
        <f t="shared" si="77"/>
        <v>155534201</v>
      </c>
      <c r="CC37" s="59">
        <f t="shared" si="77"/>
        <v>-120950297</v>
      </c>
      <c r="CD37" s="59">
        <v>59744310</v>
      </c>
      <c r="CE37" s="59">
        <f>+BG37+BI37+BK37+BM37+BO37+BQ37+BS37+BU37+BW37+BY37+CA37+CC37</f>
        <v>920725053</v>
      </c>
      <c r="CF37" s="59">
        <f t="shared" si="3"/>
        <v>920725053</v>
      </c>
      <c r="CG37" s="59">
        <f t="shared" si="3"/>
        <v>848690312</v>
      </c>
      <c r="CH37" s="59">
        <f>+BG37+BI37+BK37+BM37+BO37+BQ37+BS37+BU37+BW37+BY37+CA37+CC37</f>
        <v>920725053</v>
      </c>
      <c r="CI37" s="59">
        <f>+BH37+BJ37+BL37+BN37+BP37+BR37+BT37+BV37+BX37+BZ37+CB37</f>
        <v>788946002</v>
      </c>
      <c r="CJ37" s="59">
        <f>+CJ32+CJ35</f>
        <v>780657820</v>
      </c>
      <c r="CK37" s="59">
        <f t="shared" si="72"/>
        <v>38577000</v>
      </c>
      <c r="CL37" s="59">
        <f t="shared" si="72"/>
        <v>38577000</v>
      </c>
      <c r="CM37" s="59">
        <f t="shared" si="72"/>
        <v>0</v>
      </c>
      <c r="CN37" s="59">
        <f t="shared" si="72"/>
        <v>0</v>
      </c>
      <c r="CO37" s="59">
        <f t="shared" si="72"/>
        <v>41877881</v>
      </c>
      <c r="CP37" s="59">
        <f t="shared" si="72"/>
        <v>41877881</v>
      </c>
      <c r="CQ37" s="59">
        <f t="shared" si="72"/>
        <v>0</v>
      </c>
      <c r="CR37" s="59">
        <f t="shared" si="72"/>
        <v>0</v>
      </c>
      <c r="CS37" s="59">
        <f t="shared" si="72"/>
        <v>110931939</v>
      </c>
      <c r="CT37" s="60">
        <f t="shared" si="72"/>
        <v>11085000</v>
      </c>
      <c r="CU37" s="59">
        <f t="shared" si="72"/>
        <v>600471000</v>
      </c>
      <c r="CV37" s="59">
        <f t="shared" si="72"/>
        <v>81332826</v>
      </c>
      <c r="CW37" s="59">
        <f t="shared" si="72"/>
        <v>-18399113</v>
      </c>
      <c r="CX37" s="59">
        <f t="shared" si="72"/>
        <v>0</v>
      </c>
      <c r="CY37" s="59">
        <f t="shared" si="72"/>
        <v>0</v>
      </c>
      <c r="CZ37" s="59">
        <f t="shared" si="72"/>
        <v>0</v>
      </c>
      <c r="DA37" s="59">
        <f t="shared" si="72"/>
        <v>0</v>
      </c>
      <c r="DB37" s="59">
        <f t="shared" si="72"/>
        <v>22770000</v>
      </c>
      <c r="DC37" s="59">
        <f t="shared" si="72"/>
        <v>0</v>
      </c>
      <c r="DD37" s="59">
        <f t="shared" si="72"/>
        <v>0</v>
      </c>
      <c r="DE37" s="59">
        <f t="shared" si="72"/>
        <v>0</v>
      </c>
      <c r="DF37" s="59">
        <f t="shared" si="72"/>
        <v>0</v>
      </c>
      <c r="DG37" s="59">
        <f t="shared" si="72"/>
        <v>87590456</v>
      </c>
      <c r="DH37" s="59">
        <f t="shared" si="72"/>
        <v>0</v>
      </c>
      <c r="DI37" s="59">
        <f t="shared" si="4"/>
        <v>861049163</v>
      </c>
      <c r="DJ37" s="59">
        <f t="shared" ref="DJ37" si="78">CK37+CM37+CO37+CQ37+CS37+CU37+CW37+CY37</f>
        <v>773458707</v>
      </c>
      <c r="DK37" s="59">
        <f t="shared" ref="DK37" si="79">CL37+CN37+CP37+CR37+CT37+CV37+CX37+CZ37+DB37+DD37+DF37</f>
        <v>195642707</v>
      </c>
      <c r="DL37" s="59">
        <f>+CK37+CM37+CO37+CQ37+CS37+CU37+CW37+CY37+DA37+DC37+DE37+DG37</f>
        <v>861049163</v>
      </c>
      <c r="DM37" s="59">
        <f>+CL37+CN37+CP37+CR37+CT37+CV37+CX37+CZ37+DB37+DD37+DF37</f>
        <v>195642707</v>
      </c>
      <c r="DN37" s="59">
        <f>+DN32+DN35</f>
        <v>300000000</v>
      </c>
      <c r="DO37" s="61"/>
      <c r="DP37" s="61"/>
      <c r="DQ37" s="61"/>
      <c r="DR37" s="61"/>
      <c r="DS37" s="61"/>
      <c r="DT37" s="61"/>
      <c r="DU37" s="61"/>
      <c r="DV37" s="61"/>
      <c r="DW37" s="61"/>
      <c r="DX37" s="61"/>
      <c r="DY37" s="61"/>
      <c r="DZ37" s="61"/>
      <c r="EA37" s="61"/>
      <c r="EB37" s="61"/>
      <c r="EC37" s="61"/>
      <c r="ED37" s="61"/>
      <c r="EE37" s="61"/>
      <c r="EF37" s="61"/>
      <c r="EG37" s="61"/>
      <c r="EH37" s="61"/>
      <c r="EI37" s="61"/>
      <c r="EJ37" s="61"/>
      <c r="EK37" s="61"/>
      <c r="EL37" s="61"/>
      <c r="EM37" s="62"/>
      <c r="EN37" s="61"/>
      <c r="EO37" s="61"/>
      <c r="EP37" s="61"/>
      <c r="EQ37" s="62"/>
      <c r="ER37" s="63">
        <f t="shared" si="10"/>
        <v>0</v>
      </c>
      <c r="ES37" s="63">
        <f>IFERROR(DK37/DJ37,0)</f>
        <v>0.25294525128411283</v>
      </c>
      <c r="ET37" s="63">
        <f t="shared" si="7"/>
        <v>0.22721432806270553</v>
      </c>
      <c r="EU37" s="64">
        <f t="shared" si="8"/>
        <v>0.7217636970512632</v>
      </c>
      <c r="EV37" s="65">
        <f t="shared" si="12"/>
        <v>0.65009805676325494</v>
      </c>
      <c r="EW37" s="667"/>
      <c r="EX37" s="671"/>
      <c r="EY37" s="671"/>
      <c r="EZ37" s="672"/>
      <c r="FA37" s="671"/>
    </row>
    <row r="38" spans="1:157" s="40" customFormat="1" ht="18.75" customHeight="1" x14ac:dyDescent="0.25">
      <c r="A38" s="673" t="s">
        <v>131</v>
      </c>
      <c r="B38" s="676">
        <v>5</v>
      </c>
      <c r="C38" s="679" t="s">
        <v>137</v>
      </c>
      <c r="D38" s="682" t="s">
        <v>105</v>
      </c>
      <c r="E38" s="685">
        <v>538</v>
      </c>
      <c r="F38" s="33" t="s">
        <v>106</v>
      </c>
      <c r="G38" s="66">
        <f>AA38+BE38+CI38+DL38+DN38</f>
        <v>0.16710000000000003</v>
      </c>
      <c r="H38" s="556"/>
      <c r="I38" s="556">
        <v>0</v>
      </c>
      <c r="J38" s="556">
        <v>0</v>
      </c>
      <c r="K38" s="556">
        <v>0</v>
      </c>
      <c r="L38" s="556">
        <v>0</v>
      </c>
      <c r="M38" s="556">
        <v>0</v>
      </c>
      <c r="N38" s="556">
        <v>0</v>
      </c>
      <c r="O38" s="556">
        <v>0</v>
      </c>
      <c r="P38" s="556">
        <v>0</v>
      </c>
      <c r="Q38" s="556">
        <v>0</v>
      </c>
      <c r="R38" s="556">
        <v>0</v>
      </c>
      <c r="S38" s="556">
        <v>0</v>
      </c>
      <c r="T38" s="556">
        <v>0</v>
      </c>
      <c r="U38" s="556">
        <v>0</v>
      </c>
      <c r="V38" s="556">
        <v>0</v>
      </c>
      <c r="W38" s="556">
        <f>+U38</f>
        <v>0</v>
      </c>
      <c r="X38" s="556">
        <f>+U38</f>
        <v>0</v>
      </c>
      <c r="Y38" s="556">
        <f>+V38</f>
        <v>0</v>
      </c>
      <c r="Z38" s="556">
        <f>+X38</f>
        <v>0</v>
      </c>
      <c r="AA38" s="556">
        <f>+Y38</f>
        <v>0</v>
      </c>
      <c r="AB38" s="67">
        <v>0.495</v>
      </c>
      <c r="AC38" s="66">
        <v>0</v>
      </c>
      <c r="AD38" s="66">
        <v>0</v>
      </c>
      <c r="AE38" s="66">
        <v>0</v>
      </c>
      <c r="AF38" s="66">
        <v>0</v>
      </c>
      <c r="AG38" s="66">
        <v>0</v>
      </c>
      <c r="AH38" s="66">
        <v>0</v>
      </c>
      <c r="AI38" s="66">
        <v>0</v>
      </c>
      <c r="AJ38" s="66">
        <v>0</v>
      </c>
      <c r="AK38" s="67">
        <v>0</v>
      </c>
      <c r="AL38" s="67">
        <v>0</v>
      </c>
      <c r="AM38" s="67">
        <v>0</v>
      </c>
      <c r="AN38" s="561">
        <v>0</v>
      </c>
      <c r="AO38" s="561">
        <v>0</v>
      </c>
      <c r="AP38" s="573">
        <v>0</v>
      </c>
      <c r="AQ38" s="561">
        <v>4.9500000000000002E-2</v>
      </c>
      <c r="AR38" s="573">
        <v>0</v>
      </c>
      <c r="AS38" s="561">
        <v>0.1114</v>
      </c>
      <c r="AT38" s="573">
        <v>0</v>
      </c>
      <c r="AU38" s="561">
        <v>0.1114</v>
      </c>
      <c r="AV38" s="573">
        <v>0</v>
      </c>
      <c r="AW38" s="561">
        <v>0.1114</v>
      </c>
      <c r="AX38" s="573">
        <v>0</v>
      </c>
      <c r="AY38" s="561">
        <v>0.1113</v>
      </c>
      <c r="AZ38" s="73">
        <f>+BA38*0.1</f>
        <v>4.9500000000000002E-2</v>
      </c>
      <c r="BA38" s="67">
        <f t="shared" si="58"/>
        <v>0.495</v>
      </c>
      <c r="BB38" s="67">
        <f t="shared" ref="BB38:BC43" si="80">+AC38+AE38+AG38+AI38+AK38+AM38+AO38+AQ38+AS38+AU38+AW38+AY38</f>
        <v>0.495</v>
      </c>
      <c r="BC38" s="67">
        <f t="shared" si="80"/>
        <v>4.9500000000000002E-2</v>
      </c>
      <c r="BD38" s="67">
        <f t="shared" si="60"/>
        <v>0.495</v>
      </c>
      <c r="BE38" s="67">
        <f t="shared" si="60"/>
        <v>4.9500000000000002E-2</v>
      </c>
      <c r="BF38" s="67">
        <v>0.40400000000000003</v>
      </c>
      <c r="BG38" s="67">
        <v>0</v>
      </c>
      <c r="BH38" s="67">
        <v>0</v>
      </c>
      <c r="BI38" s="67">
        <v>1.23E-2</v>
      </c>
      <c r="BJ38" s="67">
        <v>0</v>
      </c>
      <c r="BK38" s="67">
        <v>1.66E-2</v>
      </c>
      <c r="BL38" s="67">
        <v>1.66E-2</v>
      </c>
      <c r="BM38" s="67">
        <v>1.23E-2</v>
      </c>
      <c r="BN38" s="67">
        <v>0</v>
      </c>
      <c r="BO38" s="67">
        <v>1.23E-2</v>
      </c>
      <c r="BP38" s="67">
        <v>0</v>
      </c>
      <c r="BQ38" s="67">
        <v>1.23E-2</v>
      </c>
      <c r="BR38" s="67">
        <v>0</v>
      </c>
      <c r="BS38" s="67">
        <v>1.23E-2</v>
      </c>
      <c r="BT38" s="67">
        <v>0</v>
      </c>
      <c r="BU38" s="67">
        <v>1.23E-2</v>
      </c>
      <c r="BV38" s="67">
        <v>0</v>
      </c>
      <c r="BW38" s="67">
        <v>2.23E-2</v>
      </c>
      <c r="BX38" s="67">
        <v>0</v>
      </c>
      <c r="BY38" s="67">
        <v>9.8500000000000004E-2</v>
      </c>
      <c r="BZ38" s="67">
        <v>0</v>
      </c>
      <c r="CA38" s="67">
        <v>9.8500000000000004E-2</v>
      </c>
      <c r="CB38" s="67">
        <v>0</v>
      </c>
      <c r="CC38" s="67">
        <v>9.4299999999999995E-2</v>
      </c>
      <c r="CD38" s="67">
        <v>0</v>
      </c>
      <c r="CE38" s="72">
        <f>+BG38+BI38+BK38+BM38+BO38+BQ38+BS38+BU38+BW38+BY38+CA38+CC38</f>
        <v>0.40399999999999997</v>
      </c>
      <c r="CF38" s="72">
        <f t="shared" si="3"/>
        <v>0.40399999999999997</v>
      </c>
      <c r="CG38" s="72">
        <f t="shared" si="3"/>
        <v>1.66E-2</v>
      </c>
      <c r="CH38" s="67">
        <f>BG38+BI38+BK38+BM38+BO38+BQ38+BS38+BU38+BW38+BY38+CA38+CC38</f>
        <v>0.40399999999999997</v>
      </c>
      <c r="CI38" s="67">
        <f>BH38+BJ38+BL38+BN38+BP38+BR38+BT38+BV38+BX38+BZ38+CB38+CD38</f>
        <v>1.66E-2</v>
      </c>
      <c r="CJ38" s="67">
        <v>0.10100000000000001</v>
      </c>
      <c r="CK38" s="67">
        <v>0</v>
      </c>
      <c r="CL38" s="67">
        <v>0</v>
      </c>
      <c r="CM38" s="67">
        <v>0</v>
      </c>
      <c r="CN38" s="67">
        <v>0</v>
      </c>
      <c r="CO38" s="67">
        <v>0</v>
      </c>
      <c r="CP38" s="67">
        <v>0</v>
      </c>
      <c r="CQ38" s="67">
        <v>0</v>
      </c>
      <c r="CR38" s="67">
        <v>0</v>
      </c>
      <c r="CS38" s="67">
        <v>0</v>
      </c>
      <c r="CT38" s="572">
        <v>0</v>
      </c>
      <c r="CU38" s="67">
        <v>0</v>
      </c>
      <c r="CV38" s="571">
        <v>0</v>
      </c>
      <c r="CW38" s="67">
        <v>6.7000000000000002E-3</v>
      </c>
      <c r="CX38" s="571">
        <v>0</v>
      </c>
      <c r="CY38" s="67">
        <v>6.7000000000000002E-3</v>
      </c>
      <c r="CZ38" s="571">
        <v>0</v>
      </c>
      <c r="DA38" s="67">
        <v>2.1899999999999999E-2</v>
      </c>
      <c r="DB38" s="571">
        <v>0</v>
      </c>
      <c r="DC38" s="67">
        <v>1.8700000000000001E-2</v>
      </c>
      <c r="DD38" s="67"/>
      <c r="DE38" s="67">
        <v>0</v>
      </c>
      <c r="DF38" s="67"/>
      <c r="DG38" s="67">
        <v>0</v>
      </c>
      <c r="DH38" s="556"/>
      <c r="DI38" s="72">
        <f>+CK38+CM38+CO38+CQ38+CS38+CU38+CW38+CY38+DA38+DC38+DE38+DG38</f>
        <v>5.3999999999999999E-2</v>
      </c>
      <c r="DJ38" s="72">
        <f t="shared" ref="DJ38:DJ43" si="81">CK38+CM38+CO38+CQ38+CS38+CU38+CW38+CY38+DA38</f>
        <v>3.5299999999999998E-2</v>
      </c>
      <c r="DK38" s="72">
        <f t="shared" ref="DK38:DK43" si="82">CL38+CN38+CP38+CR38+CT38+CV38+CX38+CZ38+DB38+DD38+DF38+DH38</f>
        <v>0</v>
      </c>
      <c r="DL38" s="72">
        <f>CK38+CM38+CO38+CQ38+CS38+CU38+CW38+CY38+DA38+DC38+DE38+DG38</f>
        <v>5.3999999999999999E-2</v>
      </c>
      <c r="DM38" s="72">
        <f>CL38+CN38+CP38+CR38+CT38+CV38+CX38+CZ38+DB38+DD38+DF38+DH38</f>
        <v>0</v>
      </c>
      <c r="DN38" s="72">
        <v>4.7E-2</v>
      </c>
      <c r="DO38" s="556"/>
      <c r="DP38" s="556"/>
      <c r="DQ38" s="556"/>
      <c r="DR38" s="556"/>
      <c r="DS38" s="556"/>
      <c r="DT38" s="556"/>
      <c r="DU38" s="556"/>
      <c r="DV38" s="556"/>
      <c r="DW38" s="556"/>
      <c r="DX38" s="556"/>
      <c r="DY38" s="556"/>
      <c r="DZ38" s="556"/>
      <c r="EA38" s="556"/>
      <c r="EB38" s="556"/>
      <c r="EC38" s="556"/>
      <c r="ED38" s="556"/>
      <c r="EE38" s="556"/>
      <c r="EF38" s="556"/>
      <c r="EG38" s="556"/>
      <c r="EH38" s="556"/>
      <c r="EI38" s="556"/>
      <c r="EJ38" s="556"/>
      <c r="EK38" s="556"/>
      <c r="EL38" s="556"/>
      <c r="EM38" s="556"/>
      <c r="EN38" s="556"/>
      <c r="EO38" s="556"/>
      <c r="EP38" s="556"/>
      <c r="EQ38" s="556"/>
      <c r="ER38" s="68">
        <f t="shared" si="10"/>
        <v>0</v>
      </c>
      <c r="ES38" s="68">
        <f t="shared" si="6"/>
        <v>0</v>
      </c>
      <c r="ET38" s="68">
        <f t="shared" si="7"/>
        <v>0</v>
      </c>
      <c r="EU38" s="73">
        <f t="shared" si="8"/>
        <v>7.0748153697955687E-2</v>
      </c>
      <c r="EV38" s="73">
        <f t="shared" si="12"/>
        <v>0.39557151406343505</v>
      </c>
      <c r="EW38" s="666" t="s">
        <v>138</v>
      </c>
      <c r="EX38" s="668" t="s">
        <v>139</v>
      </c>
      <c r="EY38" s="671" t="s">
        <v>135</v>
      </c>
      <c r="EZ38" s="672" t="s">
        <v>140</v>
      </c>
      <c r="FA38" s="671" t="s">
        <v>124</v>
      </c>
    </row>
    <row r="39" spans="1:157" s="45" customFormat="1" ht="18.75" customHeight="1" x14ac:dyDescent="0.25">
      <c r="A39" s="674"/>
      <c r="B39" s="677"/>
      <c r="C39" s="680"/>
      <c r="D39" s="683"/>
      <c r="E39" s="686"/>
      <c r="F39" s="41" t="s">
        <v>114</v>
      </c>
      <c r="G39" s="42">
        <f>AA39+BE39+CI39+DL39+DN39</f>
        <v>6227898493</v>
      </c>
      <c r="H39" s="549"/>
      <c r="I39" s="549">
        <v>0</v>
      </c>
      <c r="J39" s="549">
        <v>0</v>
      </c>
      <c r="K39" s="549">
        <v>0</v>
      </c>
      <c r="L39" s="549">
        <v>0</v>
      </c>
      <c r="M39" s="549">
        <v>0</v>
      </c>
      <c r="N39" s="549">
        <v>0</v>
      </c>
      <c r="O39" s="549">
        <v>0</v>
      </c>
      <c r="P39" s="549">
        <v>0</v>
      </c>
      <c r="Q39" s="549">
        <v>0</v>
      </c>
      <c r="R39" s="549">
        <v>0</v>
      </c>
      <c r="S39" s="549">
        <v>0</v>
      </c>
      <c r="T39" s="549">
        <v>0</v>
      </c>
      <c r="U39" s="549">
        <v>0</v>
      </c>
      <c r="V39" s="546">
        <v>0</v>
      </c>
      <c r="W39" s="549">
        <f>+U39</f>
        <v>0</v>
      </c>
      <c r="X39" s="549">
        <f>+U39</f>
        <v>0</v>
      </c>
      <c r="Y39" s="549">
        <f>+V39</f>
        <v>0</v>
      </c>
      <c r="Z39" s="549">
        <f>+X39</f>
        <v>0</v>
      </c>
      <c r="AA39" s="549">
        <f>+Y39</f>
        <v>0</v>
      </c>
      <c r="AB39" s="549">
        <v>2446350000</v>
      </c>
      <c r="AC39" s="99">
        <v>0</v>
      </c>
      <c r="AD39" s="99">
        <v>0</v>
      </c>
      <c r="AE39" s="99">
        <v>0</v>
      </c>
      <c r="AF39" s="99">
        <v>0</v>
      </c>
      <c r="AG39" s="99">
        <v>0</v>
      </c>
      <c r="AH39" s="99">
        <v>0</v>
      </c>
      <c r="AI39" s="99">
        <v>0</v>
      </c>
      <c r="AJ39" s="99">
        <v>0</v>
      </c>
      <c r="AK39" s="549">
        <v>0</v>
      </c>
      <c r="AL39" s="549">
        <v>0</v>
      </c>
      <c r="AM39" s="549">
        <v>0</v>
      </c>
      <c r="AN39" s="81">
        <v>0</v>
      </c>
      <c r="AO39" s="81">
        <v>0</v>
      </c>
      <c r="AP39" s="81">
        <v>0</v>
      </c>
      <c r="AQ39" s="81">
        <v>2196350000</v>
      </c>
      <c r="AR39" s="81">
        <v>0</v>
      </c>
      <c r="AS39" s="81">
        <v>0</v>
      </c>
      <c r="AT39" s="81">
        <v>0</v>
      </c>
      <c r="AU39" s="81">
        <v>0</v>
      </c>
      <c r="AV39" s="81">
        <v>0</v>
      </c>
      <c r="AW39" s="81">
        <v>0</v>
      </c>
      <c r="AX39" s="81">
        <v>0</v>
      </c>
      <c r="AY39" s="81">
        <v>0</v>
      </c>
      <c r="AZ39" s="81">
        <v>2028072403</v>
      </c>
      <c r="BA39" s="100">
        <f t="shared" si="58"/>
        <v>2196350000</v>
      </c>
      <c r="BB39" s="100">
        <f t="shared" si="80"/>
        <v>2196350000</v>
      </c>
      <c r="BC39" s="100">
        <f t="shared" si="80"/>
        <v>2028072403</v>
      </c>
      <c r="BD39" s="100">
        <f t="shared" si="60"/>
        <v>2196350000</v>
      </c>
      <c r="BE39" s="100">
        <f t="shared" si="60"/>
        <v>2028072403</v>
      </c>
      <c r="BF39" s="549">
        <v>1903282000</v>
      </c>
      <c r="BG39" s="549">
        <v>1553398000</v>
      </c>
      <c r="BH39" s="549">
        <v>1553398000</v>
      </c>
      <c r="BI39" s="549">
        <v>0</v>
      </c>
      <c r="BJ39" s="549">
        <v>0</v>
      </c>
      <c r="BK39" s="549">
        <v>0</v>
      </c>
      <c r="BL39" s="549">
        <v>0</v>
      </c>
      <c r="BM39" s="549">
        <v>0</v>
      </c>
      <c r="BN39" s="549">
        <v>0</v>
      </c>
      <c r="BO39" s="549">
        <f>1651871000-1553398000-31780000</f>
        <v>66693000</v>
      </c>
      <c r="BP39" s="549">
        <v>0</v>
      </c>
      <c r="BQ39" s="549">
        <v>0</v>
      </c>
      <c r="BR39" s="549">
        <v>0</v>
      </c>
      <c r="BS39" s="549">
        <v>0</v>
      </c>
      <c r="BT39" s="549">
        <v>0</v>
      </c>
      <c r="BU39" s="549">
        <v>0</v>
      </c>
      <c r="BV39" s="549">
        <v>0</v>
      </c>
      <c r="BW39" s="549">
        <f>1619241000-1620091000</f>
        <v>-850000</v>
      </c>
      <c r="BX39" s="549">
        <v>0</v>
      </c>
      <c r="BY39" s="549">
        <v>0</v>
      </c>
      <c r="BZ39" s="549">
        <v>0</v>
      </c>
      <c r="CA39" s="549">
        <v>0</v>
      </c>
      <c r="CB39" s="549">
        <v>0</v>
      </c>
      <c r="CC39" s="549">
        <f>1553398000-1619241000</f>
        <v>-65843000</v>
      </c>
      <c r="CD39" s="549">
        <v>0</v>
      </c>
      <c r="CE39" s="101">
        <f>+BG39+BI39+BK39+BM39+BO39+BQ39+BS39+BU39+BW39+BY39+CA39+CC39</f>
        <v>1553398000</v>
      </c>
      <c r="CF39" s="101">
        <f t="shared" si="3"/>
        <v>1553398000</v>
      </c>
      <c r="CG39" s="101">
        <f t="shared" si="3"/>
        <v>1553398000</v>
      </c>
      <c r="CH39" s="100">
        <f>+BG39+BI39+BK39+BM39+BO39+BQ39+BS39+BU39+BW39+BY39+CA39+CC39</f>
        <v>1553398000</v>
      </c>
      <c r="CI39" s="100">
        <f>+BH39+BJ39+BL39+BN39+BP39+BR39+BT39+BV39+BX39+BZ39+CB39+CD39</f>
        <v>1553398000</v>
      </c>
      <c r="CJ39" s="549">
        <v>600000000</v>
      </c>
      <c r="CK39" s="549">
        <v>0</v>
      </c>
      <c r="CL39" s="549">
        <v>0</v>
      </c>
      <c r="CM39" s="549">
        <v>0</v>
      </c>
      <c r="CN39" s="549">
        <v>0</v>
      </c>
      <c r="CO39" s="549"/>
      <c r="CP39" s="549">
        <v>0</v>
      </c>
      <c r="CQ39" s="549"/>
      <c r="CR39" s="549">
        <v>0</v>
      </c>
      <c r="CS39" s="549"/>
      <c r="CT39" s="549">
        <v>0</v>
      </c>
      <c r="CU39" s="549"/>
      <c r="CV39" s="574">
        <v>0</v>
      </c>
      <c r="CW39" s="549">
        <v>2646428090</v>
      </c>
      <c r="CX39" s="574">
        <v>0</v>
      </c>
      <c r="CY39" s="549"/>
      <c r="CZ39" s="574">
        <v>14158000</v>
      </c>
      <c r="DA39" s="549"/>
      <c r="DB39" s="574">
        <v>0</v>
      </c>
      <c r="DC39" s="549"/>
      <c r="DD39" s="549"/>
      <c r="DE39" s="549"/>
      <c r="DF39" s="549"/>
      <c r="DG39" s="549"/>
      <c r="DH39" s="549"/>
      <c r="DI39" s="42">
        <f t="shared" si="4"/>
        <v>2646428090</v>
      </c>
      <c r="DJ39" s="42">
        <f t="shared" si="81"/>
        <v>2646428090</v>
      </c>
      <c r="DK39" s="42">
        <f t="shared" si="82"/>
        <v>14158000</v>
      </c>
      <c r="DL39" s="42">
        <f>+CK39+CM39+CO39+CQ39+CS39+CU39+CW39+CY39+DA39+DC39+DE39+DG39</f>
        <v>2646428090</v>
      </c>
      <c r="DM39" s="42">
        <f>+CL39+CN39+CP39+CR39+CT39+CV39+CX39+CZ39+DB39+DD39+DF39+DH39</f>
        <v>14158000</v>
      </c>
      <c r="DN39" s="549"/>
      <c r="DO39" s="549"/>
      <c r="DP39" s="549"/>
      <c r="DQ39" s="549"/>
      <c r="DR39" s="549"/>
      <c r="DS39" s="549"/>
      <c r="DT39" s="549"/>
      <c r="DU39" s="549"/>
      <c r="DV39" s="549"/>
      <c r="DW39" s="549"/>
      <c r="DX39" s="549"/>
      <c r="DY39" s="549"/>
      <c r="DZ39" s="549"/>
      <c r="EA39" s="549"/>
      <c r="EB39" s="549"/>
      <c r="EC39" s="549"/>
      <c r="ED39" s="549"/>
      <c r="EE39" s="549"/>
      <c r="EF39" s="549"/>
      <c r="EG39" s="549"/>
      <c r="EH39" s="549"/>
      <c r="EI39" s="549"/>
      <c r="EJ39" s="549"/>
      <c r="EK39" s="549"/>
      <c r="EL39" s="549"/>
      <c r="EM39" s="546"/>
      <c r="EN39" s="546"/>
      <c r="EO39" s="546"/>
      <c r="EP39" s="546"/>
      <c r="EQ39" s="546"/>
      <c r="ER39" s="35">
        <f t="shared" si="10"/>
        <v>0</v>
      </c>
      <c r="ES39" s="35">
        <f t="shared" si="6"/>
        <v>5.3498525251823486E-3</v>
      </c>
      <c r="ET39" s="35">
        <f t="shared" si="7"/>
        <v>5.3498525251823486E-3</v>
      </c>
      <c r="EU39" s="39">
        <f t="shared" si="8"/>
        <v>0.5621528163712578</v>
      </c>
      <c r="EV39" s="39">
        <f t="shared" si="12"/>
        <v>0.57734216558625595</v>
      </c>
      <c r="EW39" s="666"/>
      <c r="EX39" s="669"/>
      <c r="EY39" s="671"/>
      <c r="EZ39" s="672"/>
      <c r="FA39" s="671"/>
    </row>
    <row r="40" spans="1:157" s="45" customFormat="1" ht="18.75" customHeight="1" x14ac:dyDescent="0.25">
      <c r="A40" s="674"/>
      <c r="B40" s="677"/>
      <c r="C40" s="680"/>
      <c r="D40" s="683"/>
      <c r="E40" s="686"/>
      <c r="F40" s="542" t="s">
        <v>115</v>
      </c>
      <c r="G40" s="42"/>
      <c r="H40" s="549"/>
      <c r="I40" s="549"/>
      <c r="J40" s="549"/>
      <c r="K40" s="546"/>
      <c r="L40" s="549"/>
      <c r="M40" s="546"/>
      <c r="N40" s="549"/>
      <c r="O40" s="546"/>
      <c r="P40" s="546"/>
      <c r="Q40" s="546"/>
      <c r="R40" s="546"/>
      <c r="S40" s="549"/>
      <c r="T40" s="549"/>
      <c r="U40" s="549"/>
      <c r="V40" s="546"/>
      <c r="W40" s="549"/>
      <c r="X40" s="549"/>
      <c r="Y40" s="549"/>
      <c r="Z40" s="549"/>
      <c r="AA40" s="549"/>
      <c r="AB40" s="549"/>
      <c r="AC40" s="549">
        <v>0</v>
      </c>
      <c r="AD40" s="549">
        <v>0</v>
      </c>
      <c r="AE40" s="549">
        <v>0</v>
      </c>
      <c r="AF40" s="549">
        <v>0</v>
      </c>
      <c r="AG40" s="549">
        <v>0</v>
      </c>
      <c r="AH40" s="549">
        <v>0</v>
      </c>
      <c r="AI40" s="549">
        <v>0</v>
      </c>
      <c r="AJ40" s="549">
        <v>0</v>
      </c>
      <c r="AK40" s="549">
        <v>0</v>
      </c>
      <c r="AL40" s="549">
        <v>0</v>
      </c>
      <c r="AM40" s="549">
        <v>0</v>
      </c>
      <c r="AN40" s="549">
        <v>0</v>
      </c>
      <c r="AO40" s="549">
        <v>0</v>
      </c>
      <c r="AP40" s="549">
        <v>0</v>
      </c>
      <c r="AQ40" s="549"/>
      <c r="AR40" s="549">
        <v>0</v>
      </c>
      <c r="AS40" s="549">
        <v>483905000</v>
      </c>
      <c r="AT40" s="549">
        <v>0</v>
      </c>
      <c r="AU40" s="549">
        <v>570815000</v>
      </c>
      <c r="AV40" s="549">
        <v>0</v>
      </c>
      <c r="AW40" s="549">
        <v>570815000</v>
      </c>
      <c r="AX40" s="549">
        <v>0</v>
      </c>
      <c r="AY40" s="549">
        <v>570815000</v>
      </c>
      <c r="AZ40" s="549">
        <v>0</v>
      </c>
      <c r="BA40" s="546">
        <f t="shared" si="58"/>
        <v>2196350000</v>
      </c>
      <c r="BB40" s="546">
        <f t="shared" si="80"/>
        <v>2196350000</v>
      </c>
      <c r="BC40" s="546">
        <f t="shared" si="80"/>
        <v>0</v>
      </c>
      <c r="BD40" s="546">
        <f t="shared" si="60"/>
        <v>2196350000</v>
      </c>
      <c r="BE40" s="546">
        <f t="shared" si="60"/>
        <v>0</v>
      </c>
      <c r="BF40" s="549">
        <v>1903282000</v>
      </c>
      <c r="BG40" s="549">
        <v>0</v>
      </c>
      <c r="BH40" s="575">
        <v>0</v>
      </c>
      <c r="BI40" s="549">
        <v>0</v>
      </c>
      <c r="BJ40" s="549">
        <v>0</v>
      </c>
      <c r="BK40" s="549">
        <v>0</v>
      </c>
      <c r="BL40" s="549">
        <v>0</v>
      </c>
      <c r="BM40" s="549">
        <v>0</v>
      </c>
      <c r="BN40" s="549">
        <v>0</v>
      </c>
      <c r="BO40" s="549">
        <v>194174750</v>
      </c>
      <c r="BP40" s="549">
        <v>0</v>
      </c>
      <c r="BQ40" s="549">
        <f>254192350-31780000</f>
        <v>222412350</v>
      </c>
      <c r="BR40" s="549">
        <v>0</v>
      </c>
      <c r="BS40" s="549">
        <v>254192350</v>
      </c>
      <c r="BT40" s="549">
        <v>0</v>
      </c>
      <c r="BU40" s="549">
        <v>254192350</v>
      </c>
      <c r="BV40" s="549">
        <v>0</v>
      </c>
      <c r="BW40" s="549">
        <f>254192350-850000</f>
        <v>253342350</v>
      </c>
      <c r="BX40" s="549">
        <v>0</v>
      </c>
      <c r="BY40" s="549">
        <v>194174750</v>
      </c>
      <c r="BZ40" s="549">
        <v>0</v>
      </c>
      <c r="CA40" s="549">
        <v>132076175</v>
      </c>
      <c r="CB40" s="549">
        <v>0</v>
      </c>
      <c r="CC40" s="549">
        <f>1553398000-1504565075</f>
        <v>48832925</v>
      </c>
      <c r="CD40" s="549">
        <v>0</v>
      </c>
      <c r="CE40" s="101">
        <f t="shared" ref="CE40:CE41" si="83">+BG40+BI40+BK40+BM40+BO40+BQ40+BS40+BU40+BW40+BY40+CA40+CC40</f>
        <v>1553398000</v>
      </c>
      <c r="CF40" s="96">
        <f t="shared" si="3"/>
        <v>1553398000</v>
      </c>
      <c r="CG40" s="96">
        <f t="shared" si="3"/>
        <v>0</v>
      </c>
      <c r="CH40" s="546">
        <f>+BG40+BI40+BK40+BM40+BO40+BQ40+BS40+BU40+BW40+BY40+CA40+CC40</f>
        <v>1553398000</v>
      </c>
      <c r="CI40" s="546">
        <f>+BH40+BJ40+BL40+BN40+BP40+BR40+BT40+BV40+BX40+BZ40+CB40+CD40</f>
        <v>0</v>
      </c>
      <c r="CJ40" s="549">
        <v>600000000</v>
      </c>
      <c r="CK40" s="549">
        <v>0</v>
      </c>
      <c r="CL40" s="549">
        <v>0</v>
      </c>
      <c r="CM40" s="549">
        <v>0</v>
      </c>
      <c r="CN40" s="549">
        <v>0</v>
      </c>
      <c r="CO40" s="549"/>
      <c r="CP40" s="549">
        <v>0</v>
      </c>
      <c r="CQ40" s="549"/>
      <c r="CR40" s="549">
        <v>0</v>
      </c>
      <c r="CS40" s="549"/>
      <c r="CT40" s="549">
        <v>0</v>
      </c>
      <c r="CU40" s="549"/>
      <c r="CV40" s="574">
        <v>0</v>
      </c>
      <c r="CW40" s="549"/>
      <c r="CX40" s="574">
        <v>0</v>
      </c>
      <c r="CY40" s="549">
        <v>144000000</v>
      </c>
      <c r="CZ40" s="574">
        <v>0</v>
      </c>
      <c r="DA40" s="549">
        <v>300000000</v>
      </c>
      <c r="DB40" s="574">
        <v>3303533</v>
      </c>
      <c r="DC40" s="549">
        <v>380000000</v>
      </c>
      <c r="DD40" s="549"/>
      <c r="DE40" s="549">
        <v>500000000</v>
      </c>
      <c r="DF40" s="549"/>
      <c r="DG40" s="549">
        <f>+DI39-1324000000</f>
        <v>1322428090</v>
      </c>
      <c r="DH40" s="549"/>
      <c r="DI40" s="42">
        <f t="shared" si="4"/>
        <v>2646428090</v>
      </c>
      <c r="DJ40" s="42">
        <f t="shared" si="81"/>
        <v>444000000</v>
      </c>
      <c r="DK40" s="42">
        <f t="shared" si="82"/>
        <v>3303533</v>
      </c>
      <c r="DL40" s="42">
        <f>+CK40+CM40+CO40+CQ40+CS40+CU40+CW40+CY40+DA40+DC40+DE40+DG40</f>
        <v>2646428090</v>
      </c>
      <c r="DM40" s="42"/>
      <c r="DN40" s="549"/>
      <c r="DO40" s="549"/>
      <c r="DP40" s="549"/>
      <c r="DQ40" s="549"/>
      <c r="DR40" s="549"/>
      <c r="DS40" s="549"/>
      <c r="DT40" s="549"/>
      <c r="DU40" s="549"/>
      <c r="DV40" s="549"/>
      <c r="DW40" s="549"/>
      <c r="DX40" s="549"/>
      <c r="DY40" s="549"/>
      <c r="DZ40" s="549"/>
      <c r="EA40" s="549"/>
      <c r="EB40" s="549"/>
      <c r="EC40" s="549"/>
      <c r="ED40" s="549"/>
      <c r="EE40" s="549"/>
      <c r="EF40" s="549"/>
      <c r="EG40" s="549"/>
      <c r="EH40" s="549"/>
      <c r="EI40" s="549"/>
      <c r="EJ40" s="549"/>
      <c r="EK40" s="549"/>
      <c r="EL40" s="549"/>
      <c r="EM40" s="546"/>
      <c r="EN40" s="546"/>
      <c r="EO40" s="546"/>
      <c r="EP40" s="546"/>
      <c r="EQ40" s="546"/>
      <c r="ER40" s="35">
        <f t="shared" si="10"/>
        <v>1.1011776666666667E-2</v>
      </c>
      <c r="ES40" s="35">
        <f t="shared" si="6"/>
        <v>7.4403896396396394E-3</v>
      </c>
      <c r="ET40" s="35">
        <f t="shared" si="7"/>
        <v>0</v>
      </c>
      <c r="EU40" s="39">
        <f t="shared" si="8"/>
        <v>7.8772806568253506E-4</v>
      </c>
      <c r="EV40" s="39">
        <f>IFERROR((Y40+BE40+CI40+DM40)/G40,0)</f>
        <v>0</v>
      </c>
      <c r="EW40" s="666"/>
      <c r="EX40" s="669"/>
      <c r="EY40" s="671"/>
      <c r="EZ40" s="672"/>
      <c r="FA40" s="671"/>
    </row>
    <row r="41" spans="1:157" s="40" customFormat="1" ht="18.75" customHeight="1" x14ac:dyDescent="0.25">
      <c r="A41" s="674"/>
      <c r="B41" s="677"/>
      <c r="C41" s="680"/>
      <c r="D41" s="683"/>
      <c r="E41" s="686"/>
      <c r="F41" s="49" t="s">
        <v>116</v>
      </c>
      <c r="G41" s="34">
        <f t="shared" ref="G41" si="84">AA41+BE41+CI41+DL41+DN41</f>
        <v>0.83289999999999997</v>
      </c>
      <c r="H41" s="559"/>
      <c r="I41" s="559"/>
      <c r="J41" s="559"/>
      <c r="K41" s="546"/>
      <c r="L41" s="559"/>
      <c r="M41" s="546"/>
      <c r="N41" s="559"/>
      <c r="O41" s="546"/>
      <c r="P41" s="546"/>
      <c r="Q41" s="546"/>
      <c r="R41" s="546"/>
      <c r="S41" s="559"/>
      <c r="T41" s="559"/>
      <c r="U41" s="559"/>
      <c r="V41" s="546"/>
      <c r="W41" s="559"/>
      <c r="X41" s="559"/>
      <c r="Y41" s="559"/>
      <c r="Z41" s="559"/>
      <c r="AA41" s="559"/>
      <c r="AB41" s="550">
        <v>0</v>
      </c>
      <c r="AC41" s="102">
        <v>0</v>
      </c>
      <c r="AD41" s="102">
        <v>0</v>
      </c>
      <c r="AE41" s="102">
        <v>0</v>
      </c>
      <c r="AF41" s="102">
        <v>0</v>
      </c>
      <c r="AG41" s="102">
        <v>0</v>
      </c>
      <c r="AH41" s="102">
        <v>0</v>
      </c>
      <c r="AI41" s="102">
        <v>0</v>
      </c>
      <c r="AJ41" s="102">
        <v>0</v>
      </c>
      <c r="AK41" s="103">
        <v>0</v>
      </c>
      <c r="AL41" s="103">
        <v>0</v>
      </c>
      <c r="AM41" s="103">
        <v>0</v>
      </c>
      <c r="AN41" s="549">
        <v>0</v>
      </c>
      <c r="AO41" s="39">
        <v>0</v>
      </c>
      <c r="AP41" s="39">
        <v>0</v>
      </c>
      <c r="AQ41" s="559"/>
      <c r="AR41" s="565">
        <v>0</v>
      </c>
      <c r="AS41" s="565">
        <v>0</v>
      </c>
      <c r="AT41" s="565">
        <v>0</v>
      </c>
      <c r="AU41" s="559"/>
      <c r="AV41" s="549">
        <v>0</v>
      </c>
      <c r="AW41" s="565">
        <v>0</v>
      </c>
      <c r="AX41" s="565">
        <v>0</v>
      </c>
      <c r="AY41" s="559"/>
      <c r="AZ41" s="565">
        <f t="shared" ref="AZ41:AZ42" si="85">+AJ41</f>
        <v>0</v>
      </c>
      <c r="BA41" s="36">
        <f t="shared" si="58"/>
        <v>0</v>
      </c>
      <c r="BB41" s="47">
        <f t="shared" si="80"/>
        <v>0</v>
      </c>
      <c r="BC41" s="47">
        <f t="shared" si="80"/>
        <v>0</v>
      </c>
      <c r="BD41" s="47">
        <f t="shared" si="60"/>
        <v>0</v>
      </c>
      <c r="BE41" s="47">
        <f t="shared" si="60"/>
        <v>0</v>
      </c>
      <c r="BF41" s="547">
        <v>0.44550000000000001</v>
      </c>
      <c r="BG41" s="550">
        <v>0</v>
      </c>
      <c r="BH41" s="550">
        <v>0</v>
      </c>
      <c r="BI41" s="34">
        <v>1.01E-2</v>
      </c>
      <c r="BJ41" s="34">
        <v>1.01E-2</v>
      </c>
      <c r="BK41" s="34">
        <v>1.0200000000000001E-2</v>
      </c>
      <c r="BL41" s="547">
        <v>1.83E-2</v>
      </c>
      <c r="BM41" s="34">
        <v>1.0200000000000001E-2</v>
      </c>
      <c r="BN41" s="547">
        <v>1.2E-2</v>
      </c>
      <c r="BO41" s="547">
        <v>1.0200000000000001E-2</v>
      </c>
      <c r="BP41" s="547">
        <v>3.2000000000000002E-3</v>
      </c>
      <c r="BQ41" s="34">
        <v>1.0200000000000001E-2</v>
      </c>
      <c r="BR41" s="34">
        <v>3.3999999999999998E-3</v>
      </c>
      <c r="BS41" s="34">
        <v>6.5799999999999997E-2</v>
      </c>
      <c r="BT41" s="547">
        <v>3.3999999999999998E-3</v>
      </c>
      <c r="BU41" s="34">
        <v>6.5799999999999997E-2</v>
      </c>
      <c r="BV41" s="34">
        <v>3.3999999999999998E-3</v>
      </c>
      <c r="BW41" s="34">
        <v>6.5799999999999997E-2</v>
      </c>
      <c r="BX41" s="547">
        <v>3.3999999999999998E-3</v>
      </c>
      <c r="BY41" s="34">
        <v>6.5799999999999997E-2</v>
      </c>
      <c r="BZ41" s="547">
        <v>3.3999999999999998E-3</v>
      </c>
      <c r="CA41" s="34">
        <v>6.5799999999999997E-2</v>
      </c>
      <c r="CB41" s="547">
        <v>3.3999999999999998E-3</v>
      </c>
      <c r="CC41" s="34">
        <v>6.5600000000000006E-2</v>
      </c>
      <c r="CD41" s="549">
        <v>3.3999999999999998E-3</v>
      </c>
      <c r="CE41" s="48">
        <f t="shared" si="83"/>
        <v>0.44550000000000001</v>
      </c>
      <c r="CF41" s="48">
        <f t="shared" si="3"/>
        <v>0.44550000000000001</v>
      </c>
      <c r="CG41" s="48">
        <f t="shared" si="3"/>
        <v>6.7400000000000002E-2</v>
      </c>
      <c r="CH41" s="47">
        <f>BG41+BI41+BK41+BM41+BO41+BQ41+BS41+BU41+BW41+BY41+CA41+CC41</f>
        <v>0.44550000000000001</v>
      </c>
      <c r="CI41" s="36">
        <f>BH41+BJ41+BL41+BN41+BP41+BR41+BT41+BV41+BX41+BZ41+CB41+CD41</f>
        <v>6.7400000000000002E-2</v>
      </c>
      <c r="CJ41" s="547">
        <v>0.76549999999999996</v>
      </c>
      <c r="CK41" s="550">
        <v>0</v>
      </c>
      <c r="CL41" s="550">
        <v>0</v>
      </c>
      <c r="CM41" s="550">
        <v>0</v>
      </c>
      <c r="CN41" s="550">
        <v>0</v>
      </c>
      <c r="CO41" s="550"/>
      <c r="CP41" s="550">
        <v>0</v>
      </c>
      <c r="CQ41" s="550"/>
      <c r="CR41" s="550">
        <v>0</v>
      </c>
      <c r="CS41" s="547"/>
      <c r="CT41" s="550">
        <v>0</v>
      </c>
      <c r="CU41" s="547"/>
      <c r="CV41" s="552">
        <v>0</v>
      </c>
      <c r="CW41" s="547">
        <v>5.11E-2</v>
      </c>
      <c r="CX41" s="95">
        <v>0</v>
      </c>
      <c r="CY41" s="547">
        <v>5.11E-2</v>
      </c>
      <c r="CZ41" s="552">
        <v>0</v>
      </c>
      <c r="DA41" s="547">
        <v>0.16589999999999999</v>
      </c>
      <c r="DB41" s="552">
        <v>0</v>
      </c>
      <c r="DC41" s="547">
        <v>0.16589999999999999</v>
      </c>
      <c r="DD41" s="550"/>
      <c r="DE41" s="547">
        <v>0.16589999999999999</v>
      </c>
      <c r="DF41" s="550"/>
      <c r="DG41" s="547">
        <v>0.1656</v>
      </c>
      <c r="DH41" s="550"/>
      <c r="DI41" s="36">
        <f t="shared" si="4"/>
        <v>0.76549999999999996</v>
      </c>
      <c r="DJ41" s="34">
        <f t="shared" si="81"/>
        <v>0.2681</v>
      </c>
      <c r="DK41" s="36">
        <f t="shared" si="82"/>
        <v>0</v>
      </c>
      <c r="DL41" s="36">
        <f>CK41+CM41+CO41+CQ41+CS41+CU41+CW41+CY41+DA41+DC41+DE41+DG41</f>
        <v>0.76549999999999996</v>
      </c>
      <c r="DM41" s="36">
        <f>CL41+CN41+CP41+CR41+CT41+CV41+CX41+CZ41+DB41+DD41+DF41+DH41</f>
        <v>0</v>
      </c>
      <c r="DN41" s="550"/>
      <c r="DO41" s="550"/>
      <c r="DP41" s="550"/>
      <c r="DQ41" s="550"/>
      <c r="DR41" s="550"/>
      <c r="DS41" s="550"/>
      <c r="DT41" s="550"/>
      <c r="DU41" s="550"/>
      <c r="DV41" s="550"/>
      <c r="DW41" s="550"/>
      <c r="DX41" s="550"/>
      <c r="DY41" s="550"/>
      <c r="DZ41" s="550"/>
      <c r="EA41" s="550"/>
      <c r="EB41" s="550"/>
      <c r="EC41" s="550"/>
      <c r="ED41" s="550"/>
      <c r="EE41" s="550"/>
      <c r="EF41" s="550"/>
      <c r="EG41" s="550"/>
      <c r="EH41" s="550"/>
      <c r="EI41" s="550"/>
      <c r="EJ41" s="550"/>
      <c r="EK41" s="550"/>
      <c r="EL41" s="550"/>
      <c r="EM41" s="546"/>
      <c r="EN41" s="546"/>
      <c r="EO41" s="546"/>
      <c r="EP41" s="546"/>
      <c r="EQ41" s="546"/>
      <c r="ER41" s="35">
        <f t="shared" si="10"/>
        <v>0</v>
      </c>
      <c r="ES41" s="35">
        <f t="shared" si="6"/>
        <v>0</v>
      </c>
      <c r="ET41" s="35">
        <f t="shared" si="7"/>
        <v>0</v>
      </c>
      <c r="EU41" s="39">
        <f t="shared" si="8"/>
        <v>9.4450672645739905E-2</v>
      </c>
      <c r="EV41" s="39">
        <f t="shared" si="12"/>
        <v>8.0922079481330303E-2</v>
      </c>
      <c r="EW41" s="666"/>
      <c r="EX41" s="669"/>
      <c r="EY41" s="671"/>
      <c r="EZ41" s="672"/>
      <c r="FA41" s="671"/>
    </row>
    <row r="42" spans="1:157" s="45" customFormat="1" ht="18.75" customHeight="1" x14ac:dyDescent="0.25">
      <c r="A42" s="674"/>
      <c r="B42" s="677"/>
      <c r="C42" s="680"/>
      <c r="D42" s="683"/>
      <c r="E42" s="686"/>
      <c r="F42" s="41" t="s">
        <v>117</v>
      </c>
      <c r="G42" s="42">
        <f>AA42+BE42+CI42+DL42+DN42</f>
        <v>1604152588</v>
      </c>
      <c r="H42" s="576"/>
      <c r="I42" s="576"/>
      <c r="J42" s="576"/>
      <c r="K42" s="546"/>
      <c r="L42" s="576"/>
      <c r="M42" s="546"/>
      <c r="N42" s="576"/>
      <c r="O42" s="546"/>
      <c r="P42" s="546"/>
      <c r="Q42" s="546"/>
      <c r="R42" s="546"/>
      <c r="S42" s="576"/>
      <c r="T42" s="576"/>
      <c r="U42" s="576"/>
      <c r="V42" s="546"/>
      <c r="W42" s="576"/>
      <c r="X42" s="576"/>
      <c r="Y42" s="576"/>
      <c r="Z42" s="576"/>
      <c r="AA42" s="576"/>
      <c r="AB42" s="549">
        <v>0</v>
      </c>
      <c r="AC42" s="99">
        <v>0</v>
      </c>
      <c r="AD42" s="99">
        <v>0</v>
      </c>
      <c r="AE42" s="99">
        <v>0</v>
      </c>
      <c r="AF42" s="99">
        <v>0</v>
      </c>
      <c r="AG42" s="99">
        <v>0</v>
      </c>
      <c r="AH42" s="99">
        <v>0</v>
      </c>
      <c r="AI42" s="99">
        <v>0</v>
      </c>
      <c r="AJ42" s="99">
        <v>0</v>
      </c>
      <c r="AK42" s="99">
        <v>0</v>
      </c>
      <c r="AL42" s="99">
        <v>0</v>
      </c>
      <c r="AM42" s="99">
        <v>0</v>
      </c>
      <c r="AN42" s="81">
        <v>0</v>
      </c>
      <c r="AO42" s="81">
        <v>0</v>
      </c>
      <c r="AP42" s="81">
        <v>0</v>
      </c>
      <c r="AQ42" s="81"/>
      <c r="AR42" s="81">
        <v>0</v>
      </c>
      <c r="AS42" s="81">
        <v>0</v>
      </c>
      <c r="AT42" s="81">
        <v>0</v>
      </c>
      <c r="AU42" s="81"/>
      <c r="AV42" s="81">
        <v>0</v>
      </c>
      <c r="AW42" s="81">
        <v>0</v>
      </c>
      <c r="AX42" s="81">
        <v>0</v>
      </c>
      <c r="AY42" s="81"/>
      <c r="AZ42" s="81">
        <f t="shared" si="85"/>
        <v>0</v>
      </c>
      <c r="BA42" s="100">
        <f t="shared" si="58"/>
        <v>0</v>
      </c>
      <c r="BB42" s="546">
        <f t="shared" si="80"/>
        <v>0</v>
      </c>
      <c r="BC42" s="546">
        <f t="shared" si="80"/>
        <v>0</v>
      </c>
      <c r="BD42" s="546">
        <f t="shared" si="60"/>
        <v>0</v>
      </c>
      <c r="BE42" s="546">
        <f t="shared" si="60"/>
        <v>0</v>
      </c>
      <c r="BF42" s="549">
        <v>2028072403</v>
      </c>
      <c r="BG42" s="549">
        <v>0</v>
      </c>
      <c r="BH42" s="549">
        <v>0</v>
      </c>
      <c r="BI42" s="549">
        <v>166993223</v>
      </c>
      <c r="BJ42" s="549">
        <v>0</v>
      </c>
      <c r="BK42" s="549">
        <v>166993223</v>
      </c>
      <c r="BL42" s="549">
        <v>0</v>
      </c>
      <c r="BM42" s="549">
        <v>166993223</v>
      </c>
      <c r="BN42" s="549">
        <v>0</v>
      </c>
      <c r="BO42" s="549">
        <v>166993223</v>
      </c>
      <c r="BP42" s="549">
        <v>18136554</v>
      </c>
      <c r="BQ42" s="549">
        <v>166993223</v>
      </c>
      <c r="BR42" s="549">
        <v>0</v>
      </c>
      <c r="BS42" s="549">
        <v>166993223</v>
      </c>
      <c r="BT42" s="549">
        <v>0</v>
      </c>
      <c r="BU42" s="549">
        <v>166993223</v>
      </c>
      <c r="BV42" s="549">
        <v>10776030</v>
      </c>
      <c r="BW42" s="549">
        <v>166993223</v>
      </c>
      <c r="BX42" s="549">
        <v>0</v>
      </c>
      <c r="BY42" s="549">
        <v>250489834</v>
      </c>
      <c r="BZ42" s="549">
        <v>10274964</v>
      </c>
      <c r="CA42" s="549">
        <v>250489834</v>
      </c>
      <c r="CB42" s="549">
        <v>11567040</v>
      </c>
      <c r="CC42" s="549">
        <v>191146951</v>
      </c>
      <c r="CD42" s="549">
        <v>0</v>
      </c>
      <c r="CE42" s="100">
        <f>+BG42+BI42+BK42+BM42+BO42+BQ42+BS42+BU42+BW42+BY42+CA42+CC42</f>
        <v>2028072403</v>
      </c>
      <c r="CF42" s="100">
        <f t="shared" si="3"/>
        <v>2028072403</v>
      </c>
      <c r="CG42" s="100">
        <f t="shared" si="3"/>
        <v>50754588</v>
      </c>
      <c r="CH42" s="546">
        <f>+BG42+BI42+BK42+BM42+BO42+BQ42+BS42+BU42+BW42+BY42+CA42+CC42</f>
        <v>2028072403</v>
      </c>
      <c r="CI42" s="546">
        <f>+BH42+BJ42+BL42+BN42+BP42+BR42+BT42+BV42+BX42+BZ42+CB42+CD42</f>
        <v>50754588</v>
      </c>
      <c r="CJ42" s="549">
        <v>1553398000</v>
      </c>
      <c r="CK42" s="549">
        <v>0</v>
      </c>
      <c r="CL42" s="549">
        <v>0</v>
      </c>
      <c r="CM42" s="549">
        <v>0</v>
      </c>
      <c r="CN42" s="549">
        <v>0</v>
      </c>
      <c r="CO42" s="549"/>
      <c r="CP42" s="549">
        <v>0</v>
      </c>
      <c r="CQ42" s="549"/>
      <c r="CR42" s="549">
        <v>0</v>
      </c>
      <c r="CS42" s="549"/>
      <c r="CT42" s="549">
        <v>0</v>
      </c>
      <c r="CU42" s="104"/>
      <c r="CV42" s="574">
        <v>0</v>
      </c>
      <c r="CW42" s="549"/>
      <c r="CX42" s="574">
        <v>0</v>
      </c>
      <c r="CY42" s="104">
        <v>1553398000</v>
      </c>
      <c r="CZ42" s="574">
        <v>0</v>
      </c>
      <c r="DA42" s="549"/>
      <c r="DB42" s="574">
        <v>0</v>
      </c>
      <c r="DC42" s="549"/>
      <c r="DD42" s="549"/>
      <c r="DE42" s="549"/>
      <c r="DF42" s="549"/>
      <c r="DG42" s="549"/>
      <c r="DH42" s="549"/>
      <c r="DI42" s="42">
        <f t="shared" si="4"/>
        <v>1553398000</v>
      </c>
      <c r="DJ42" s="42">
        <f t="shared" si="81"/>
        <v>1553398000</v>
      </c>
      <c r="DK42" s="42">
        <f t="shared" si="82"/>
        <v>0</v>
      </c>
      <c r="DL42" s="42">
        <f>+CK42+CM42+CO42+CQ42+CS42+CU42+CW42+CY42+DA42+DC42+DE42+DG42</f>
        <v>1553398000</v>
      </c>
      <c r="DM42" s="42">
        <f>+CL42+CN42+CP42+CR42+CT42+CV42+CX42+CZ42+DB42+DD42+DF42+DH42</f>
        <v>0</v>
      </c>
      <c r="DN42" s="549"/>
      <c r="DO42" s="549"/>
      <c r="DP42" s="549"/>
      <c r="DQ42" s="549"/>
      <c r="DR42" s="549"/>
      <c r="DS42" s="549"/>
      <c r="DT42" s="549"/>
      <c r="DU42" s="549"/>
      <c r="DV42" s="549"/>
      <c r="DW42" s="549"/>
      <c r="DX42" s="549"/>
      <c r="DY42" s="549"/>
      <c r="DZ42" s="549"/>
      <c r="EA42" s="549"/>
      <c r="EB42" s="549"/>
      <c r="EC42" s="549"/>
      <c r="ED42" s="549"/>
      <c r="EE42" s="549"/>
      <c r="EF42" s="549"/>
      <c r="EG42" s="549"/>
      <c r="EH42" s="549"/>
      <c r="EI42" s="549"/>
      <c r="EJ42" s="549"/>
      <c r="EK42" s="549"/>
      <c r="EL42" s="549"/>
      <c r="EM42" s="546"/>
      <c r="EN42" s="546"/>
      <c r="EO42" s="546"/>
      <c r="EP42" s="546"/>
      <c r="EQ42" s="546"/>
      <c r="ER42" s="35">
        <f t="shared" si="10"/>
        <v>0</v>
      </c>
      <c r="ES42" s="35">
        <f t="shared" si="6"/>
        <v>0</v>
      </c>
      <c r="ET42" s="35">
        <f t="shared" si="7"/>
        <v>0</v>
      </c>
      <c r="EU42" s="39">
        <f t="shared" si="8"/>
        <v>1.417143862405946E-2</v>
      </c>
      <c r="EV42" s="39">
        <f t="shared" si="12"/>
        <v>3.1639501366437346E-2</v>
      </c>
      <c r="EW42" s="666"/>
      <c r="EX42" s="669"/>
      <c r="EY42" s="671"/>
      <c r="EZ42" s="672"/>
      <c r="FA42" s="671"/>
    </row>
    <row r="43" spans="1:157" s="45" customFormat="1" ht="18.75" customHeight="1" thickBot="1" x14ac:dyDescent="0.3">
      <c r="A43" s="674"/>
      <c r="B43" s="677"/>
      <c r="C43" s="680"/>
      <c r="D43" s="683"/>
      <c r="E43" s="686"/>
      <c r="F43" s="49" t="s">
        <v>118</v>
      </c>
      <c r="G43" s="98">
        <f>+G38+G41</f>
        <v>1</v>
      </c>
      <c r="H43" s="50">
        <v>0</v>
      </c>
      <c r="I43" s="50">
        <f t="shared" ref="I43:U43" si="86">I38+I41</f>
        <v>0</v>
      </c>
      <c r="J43" s="50">
        <f t="shared" si="86"/>
        <v>0</v>
      </c>
      <c r="K43" s="50">
        <f t="shared" si="86"/>
        <v>0</v>
      </c>
      <c r="L43" s="50">
        <f t="shared" si="86"/>
        <v>0</v>
      </c>
      <c r="M43" s="50">
        <f t="shared" si="86"/>
        <v>0</v>
      </c>
      <c r="N43" s="50">
        <f t="shared" si="86"/>
        <v>0</v>
      </c>
      <c r="O43" s="50">
        <f t="shared" si="86"/>
        <v>0</v>
      </c>
      <c r="P43" s="50">
        <f t="shared" si="86"/>
        <v>0</v>
      </c>
      <c r="Q43" s="50">
        <f t="shared" si="86"/>
        <v>0</v>
      </c>
      <c r="R43" s="50">
        <f t="shared" si="86"/>
        <v>0</v>
      </c>
      <c r="S43" s="50">
        <f t="shared" si="86"/>
        <v>0</v>
      </c>
      <c r="T43" s="50">
        <f t="shared" si="86"/>
        <v>0</v>
      </c>
      <c r="U43" s="50">
        <f t="shared" si="86"/>
        <v>0</v>
      </c>
      <c r="V43" s="50">
        <v>0</v>
      </c>
      <c r="W43" s="55">
        <f>+W38</f>
        <v>0</v>
      </c>
      <c r="X43" s="55">
        <f t="shared" ref="X43:AA43" si="87">+X38</f>
        <v>0</v>
      </c>
      <c r="Y43" s="55">
        <f t="shared" si="87"/>
        <v>0</v>
      </c>
      <c r="Z43" s="55">
        <f t="shared" si="87"/>
        <v>0</v>
      </c>
      <c r="AA43" s="55">
        <f t="shared" si="87"/>
        <v>0</v>
      </c>
      <c r="AB43" s="55">
        <v>0</v>
      </c>
      <c r="AC43" s="50">
        <f>+AC38+AC41</f>
        <v>0</v>
      </c>
      <c r="AD43" s="50">
        <f t="shared" ref="AD43:AS44" si="88">+AD38+AD41</f>
        <v>0</v>
      </c>
      <c r="AE43" s="50">
        <f>+AE38+AE41</f>
        <v>0</v>
      </c>
      <c r="AF43" s="50">
        <f t="shared" ref="AF43:AJ43" si="89">+AF38+AF41</f>
        <v>0</v>
      </c>
      <c r="AG43" s="50">
        <f t="shared" si="89"/>
        <v>0</v>
      </c>
      <c r="AH43" s="50">
        <f t="shared" si="89"/>
        <v>0</v>
      </c>
      <c r="AI43" s="50">
        <f t="shared" si="89"/>
        <v>0</v>
      </c>
      <c r="AJ43" s="50">
        <f t="shared" si="89"/>
        <v>0</v>
      </c>
      <c r="AK43" s="50">
        <f>+AK38+AK41</f>
        <v>0</v>
      </c>
      <c r="AL43" s="50">
        <f t="shared" ref="AL43:AZ43" si="90">+AL38+AL41</f>
        <v>0</v>
      </c>
      <c r="AM43" s="50">
        <f t="shared" si="90"/>
        <v>0</v>
      </c>
      <c r="AN43" s="50">
        <f t="shared" si="90"/>
        <v>0</v>
      </c>
      <c r="AO43" s="50">
        <f t="shared" si="90"/>
        <v>0</v>
      </c>
      <c r="AP43" s="50">
        <f t="shared" si="90"/>
        <v>0</v>
      </c>
      <c r="AQ43" s="50">
        <f t="shared" si="90"/>
        <v>4.9500000000000002E-2</v>
      </c>
      <c r="AR43" s="50">
        <f t="shared" si="90"/>
        <v>0</v>
      </c>
      <c r="AS43" s="50">
        <f t="shared" si="90"/>
        <v>0.1114</v>
      </c>
      <c r="AT43" s="105">
        <f>+AT38+AT41</f>
        <v>0</v>
      </c>
      <c r="AU43" s="50">
        <f t="shared" si="90"/>
        <v>0.1114</v>
      </c>
      <c r="AV43" s="50">
        <f t="shared" si="90"/>
        <v>0</v>
      </c>
      <c r="AW43" s="50">
        <f t="shared" si="90"/>
        <v>0.1114</v>
      </c>
      <c r="AX43" s="50">
        <f t="shared" si="90"/>
        <v>0</v>
      </c>
      <c r="AY43" s="50">
        <f t="shared" si="90"/>
        <v>0.1113</v>
      </c>
      <c r="AZ43" s="50">
        <f t="shared" si="90"/>
        <v>4.9500000000000002E-2</v>
      </c>
      <c r="BA43" s="51">
        <f t="shared" si="58"/>
        <v>0.495</v>
      </c>
      <c r="BB43" s="51">
        <f t="shared" si="80"/>
        <v>0.495</v>
      </c>
      <c r="BC43" s="51">
        <f t="shared" si="80"/>
        <v>4.9500000000000002E-2</v>
      </c>
      <c r="BD43" s="51">
        <f t="shared" si="60"/>
        <v>0.495</v>
      </c>
      <c r="BE43" s="51">
        <f t="shared" si="60"/>
        <v>4.9500000000000002E-2</v>
      </c>
      <c r="BF43" s="51">
        <f t="shared" ref="BF43:CC43" si="91">+BF38+BF41</f>
        <v>0.84950000000000003</v>
      </c>
      <c r="BG43" s="50">
        <v>0</v>
      </c>
      <c r="BH43" s="50">
        <f t="shared" si="91"/>
        <v>0</v>
      </c>
      <c r="BI43" s="50">
        <f t="shared" si="91"/>
        <v>2.24E-2</v>
      </c>
      <c r="BJ43" s="51">
        <f t="shared" si="91"/>
        <v>1.01E-2</v>
      </c>
      <c r="BK43" s="50">
        <f t="shared" si="91"/>
        <v>2.6800000000000001E-2</v>
      </c>
      <c r="BL43" s="50">
        <f t="shared" si="91"/>
        <v>3.49E-2</v>
      </c>
      <c r="BM43" s="50">
        <f t="shared" si="91"/>
        <v>2.2499999999999999E-2</v>
      </c>
      <c r="BN43" s="50">
        <f t="shared" si="91"/>
        <v>1.2E-2</v>
      </c>
      <c r="BO43" s="50">
        <f t="shared" si="91"/>
        <v>2.2499999999999999E-2</v>
      </c>
      <c r="BP43" s="50">
        <f t="shared" si="91"/>
        <v>3.2000000000000002E-3</v>
      </c>
      <c r="BQ43" s="50">
        <f t="shared" si="91"/>
        <v>2.2499999999999999E-2</v>
      </c>
      <c r="BR43" s="50">
        <f t="shared" si="91"/>
        <v>3.3999999999999998E-3</v>
      </c>
      <c r="BS43" s="50">
        <f t="shared" si="91"/>
        <v>7.8100000000000003E-2</v>
      </c>
      <c r="BT43" s="50">
        <f t="shared" si="91"/>
        <v>3.3999999999999998E-3</v>
      </c>
      <c r="BU43" s="50">
        <f t="shared" si="91"/>
        <v>7.8100000000000003E-2</v>
      </c>
      <c r="BV43" s="50">
        <f t="shared" si="91"/>
        <v>3.3999999999999998E-3</v>
      </c>
      <c r="BW43" s="50">
        <f t="shared" si="91"/>
        <v>8.8099999999999998E-2</v>
      </c>
      <c r="BX43" s="50">
        <f t="shared" si="91"/>
        <v>3.3999999999999998E-3</v>
      </c>
      <c r="BY43" s="50">
        <f t="shared" si="91"/>
        <v>0.1643</v>
      </c>
      <c r="BZ43" s="50">
        <f t="shared" si="91"/>
        <v>3.3999999999999998E-3</v>
      </c>
      <c r="CA43" s="50">
        <f t="shared" si="91"/>
        <v>0.1643</v>
      </c>
      <c r="CB43" s="50">
        <f t="shared" si="91"/>
        <v>3.3999999999999998E-3</v>
      </c>
      <c r="CC43" s="50">
        <f t="shared" si="91"/>
        <v>0.15989999999999999</v>
      </c>
      <c r="CD43" s="50">
        <v>3.3999999999999998E-3</v>
      </c>
      <c r="CE43" s="52">
        <f t="shared" ref="CE43" si="92">+BG43+BI43+BK43+BM43+BO43+BQ43+BS43+BU43+BW43+BY43+CA43+CC43</f>
        <v>0.84950000000000014</v>
      </c>
      <c r="CF43" s="52">
        <f t="shared" si="3"/>
        <v>0.84950000000000014</v>
      </c>
      <c r="CG43" s="52">
        <f t="shared" si="3"/>
        <v>8.3999999999999991E-2</v>
      </c>
      <c r="CH43" s="51">
        <f>+BG43+BI43+BK43+BM43+BO43+BQ43+BS43+BU43+BW43+BY43+CA43+CC43</f>
        <v>0.84950000000000014</v>
      </c>
      <c r="CI43" s="51">
        <f>+BH43+BJ43+BL43+BN43+BP43+BR43+BT43+BV43+BX43+BZ43+CB43+CD43</f>
        <v>8.3999999999999991E-2</v>
      </c>
      <c r="CJ43" s="51">
        <f>+CJ38+CJ41</f>
        <v>0.86649999999999994</v>
      </c>
      <c r="CK43" s="51">
        <f t="shared" ref="CK43:DH44" si="93">+CK38+CK41</f>
        <v>0</v>
      </c>
      <c r="CL43" s="51">
        <f t="shared" si="93"/>
        <v>0</v>
      </c>
      <c r="CM43" s="51">
        <f t="shared" si="93"/>
        <v>0</v>
      </c>
      <c r="CN43" s="51">
        <f t="shared" si="93"/>
        <v>0</v>
      </c>
      <c r="CO43" s="51">
        <f t="shared" si="93"/>
        <v>0</v>
      </c>
      <c r="CP43" s="51">
        <f t="shared" si="93"/>
        <v>0</v>
      </c>
      <c r="CQ43" s="51">
        <f t="shared" si="93"/>
        <v>0</v>
      </c>
      <c r="CR43" s="51">
        <f t="shared" si="93"/>
        <v>0</v>
      </c>
      <c r="CS43" s="51">
        <f t="shared" si="93"/>
        <v>0</v>
      </c>
      <c r="CT43" s="54">
        <f t="shared" si="93"/>
        <v>0</v>
      </c>
      <c r="CU43" s="51">
        <f t="shared" si="93"/>
        <v>0</v>
      </c>
      <c r="CV43" s="51">
        <f t="shared" si="93"/>
        <v>0</v>
      </c>
      <c r="CW43" s="51">
        <f>+CW38+CW41</f>
        <v>5.7799999999999997E-2</v>
      </c>
      <c r="CX43" s="53">
        <f t="shared" si="93"/>
        <v>0</v>
      </c>
      <c r="CY43" s="51">
        <f t="shared" si="93"/>
        <v>5.7799999999999997E-2</v>
      </c>
      <c r="CZ43" s="53">
        <f t="shared" si="93"/>
        <v>0</v>
      </c>
      <c r="DA43" s="51">
        <f t="shared" si="93"/>
        <v>0.18779999999999999</v>
      </c>
      <c r="DB43" s="51">
        <f t="shared" si="93"/>
        <v>0</v>
      </c>
      <c r="DC43" s="51">
        <f>+DC38+DC41</f>
        <v>0.18459999999999999</v>
      </c>
      <c r="DD43" s="51">
        <f t="shared" si="93"/>
        <v>0</v>
      </c>
      <c r="DE43" s="51">
        <f t="shared" si="93"/>
        <v>0.16589999999999999</v>
      </c>
      <c r="DF43" s="51">
        <f t="shared" si="93"/>
        <v>0</v>
      </c>
      <c r="DG43" s="51">
        <f t="shared" si="93"/>
        <v>0.1656</v>
      </c>
      <c r="DH43" s="51">
        <f t="shared" si="93"/>
        <v>0</v>
      </c>
      <c r="DI43" s="51">
        <f t="shared" si="4"/>
        <v>0.8194999999999999</v>
      </c>
      <c r="DJ43" s="51">
        <f t="shared" si="81"/>
        <v>0.3034</v>
      </c>
      <c r="DK43" s="51">
        <f t="shared" si="82"/>
        <v>0</v>
      </c>
      <c r="DL43" s="51">
        <f>+CK43+CM43+CO43+CQ43+CS43+CU43+CW43+CY43+DA43+DC43+DE43+DG43</f>
        <v>0.8194999999999999</v>
      </c>
      <c r="DM43" s="51">
        <f>+CL43+CN43+CP43+CR43+CT43+CV43+CX43+CZ43+DB43+DD43+DF43+DH43</f>
        <v>0</v>
      </c>
      <c r="DN43" s="580">
        <f>DN38+DN41</f>
        <v>4.7E-2</v>
      </c>
      <c r="DO43" s="55"/>
      <c r="DP43" s="55"/>
      <c r="DQ43" s="55"/>
      <c r="DR43" s="55"/>
      <c r="DS43" s="55"/>
      <c r="DT43" s="55"/>
      <c r="DU43" s="55"/>
      <c r="DV43" s="55"/>
      <c r="DW43" s="55"/>
      <c r="DX43" s="55"/>
      <c r="DY43" s="55"/>
      <c r="DZ43" s="55"/>
      <c r="EA43" s="55"/>
      <c r="EB43" s="55"/>
      <c r="EC43" s="55"/>
      <c r="ED43" s="55"/>
      <c r="EE43" s="55"/>
      <c r="EF43" s="55"/>
      <c r="EG43" s="55"/>
      <c r="EH43" s="55"/>
      <c r="EI43" s="55"/>
      <c r="EJ43" s="55"/>
      <c r="EK43" s="55"/>
      <c r="EL43" s="55"/>
      <c r="EM43" s="554"/>
      <c r="EN43" s="554"/>
      <c r="EO43" s="554"/>
      <c r="EP43" s="554"/>
      <c r="EQ43" s="554"/>
      <c r="ER43" s="50">
        <f t="shared" si="10"/>
        <v>0</v>
      </c>
      <c r="ES43" s="50">
        <f>IFERROR(DK43/DJ43,0)</f>
        <v>0</v>
      </c>
      <c r="ET43" s="50">
        <f t="shared" si="7"/>
        <v>0</v>
      </c>
      <c r="EU43" s="56">
        <f t="shared" si="8"/>
        <v>8.101219734207174E-2</v>
      </c>
      <c r="EV43" s="98">
        <f t="shared" si="12"/>
        <v>0.13350000000000001</v>
      </c>
      <c r="EW43" s="666"/>
      <c r="EX43" s="669"/>
      <c r="EY43" s="671"/>
      <c r="EZ43" s="672"/>
      <c r="FA43" s="671"/>
    </row>
    <row r="44" spans="1:157" s="40" customFormat="1" ht="36.75" customHeight="1" thickBot="1" x14ac:dyDescent="0.3">
      <c r="A44" s="675"/>
      <c r="B44" s="678"/>
      <c r="C44" s="681"/>
      <c r="D44" s="684"/>
      <c r="E44" s="687"/>
      <c r="F44" s="57" t="s">
        <v>119</v>
      </c>
      <c r="G44" s="58">
        <f>+G39+G42</f>
        <v>7832051081</v>
      </c>
      <c r="H44" s="59">
        <f t="shared" ref="H44:AC44" si="94">+H39+H42</f>
        <v>0</v>
      </c>
      <c r="I44" s="59">
        <f t="shared" si="94"/>
        <v>0</v>
      </c>
      <c r="J44" s="59">
        <f t="shared" si="94"/>
        <v>0</v>
      </c>
      <c r="K44" s="59">
        <f t="shared" si="94"/>
        <v>0</v>
      </c>
      <c r="L44" s="59">
        <f t="shared" si="94"/>
        <v>0</v>
      </c>
      <c r="M44" s="59">
        <f t="shared" si="94"/>
        <v>0</v>
      </c>
      <c r="N44" s="59">
        <f t="shared" si="94"/>
        <v>0</v>
      </c>
      <c r="O44" s="59">
        <f t="shared" si="94"/>
        <v>0</v>
      </c>
      <c r="P44" s="59">
        <f t="shared" si="94"/>
        <v>0</v>
      </c>
      <c r="Q44" s="59">
        <f t="shared" si="94"/>
        <v>0</v>
      </c>
      <c r="R44" s="59">
        <f t="shared" si="94"/>
        <v>0</v>
      </c>
      <c r="S44" s="59">
        <f t="shared" si="94"/>
        <v>0</v>
      </c>
      <c r="T44" s="59">
        <f t="shared" si="94"/>
        <v>0</v>
      </c>
      <c r="U44" s="59">
        <f t="shared" si="94"/>
        <v>0</v>
      </c>
      <c r="V44" s="59">
        <f t="shared" si="94"/>
        <v>0</v>
      </c>
      <c r="W44" s="59">
        <f t="shared" si="94"/>
        <v>0</v>
      </c>
      <c r="X44" s="59">
        <f t="shared" si="94"/>
        <v>0</v>
      </c>
      <c r="Y44" s="59">
        <f t="shared" si="94"/>
        <v>0</v>
      </c>
      <c r="Z44" s="59">
        <f t="shared" si="94"/>
        <v>0</v>
      </c>
      <c r="AA44" s="59">
        <f t="shared" si="94"/>
        <v>0</v>
      </c>
      <c r="AB44" s="59">
        <f t="shared" si="94"/>
        <v>2446350000</v>
      </c>
      <c r="AC44" s="59">
        <f t="shared" si="94"/>
        <v>0</v>
      </c>
      <c r="AD44" s="59">
        <f t="shared" si="88"/>
        <v>0</v>
      </c>
      <c r="AE44" s="59">
        <f t="shared" si="88"/>
        <v>0</v>
      </c>
      <c r="AF44" s="59">
        <f t="shared" si="88"/>
        <v>0</v>
      </c>
      <c r="AG44" s="59">
        <f t="shared" si="88"/>
        <v>0</v>
      </c>
      <c r="AH44" s="59">
        <f t="shared" si="88"/>
        <v>0</v>
      </c>
      <c r="AI44" s="59">
        <f t="shared" si="88"/>
        <v>0</v>
      </c>
      <c r="AJ44" s="59">
        <f t="shared" si="88"/>
        <v>0</v>
      </c>
      <c r="AK44" s="59">
        <f t="shared" si="88"/>
        <v>0</v>
      </c>
      <c r="AL44" s="59">
        <f t="shared" si="88"/>
        <v>0</v>
      </c>
      <c r="AM44" s="59">
        <f t="shared" si="88"/>
        <v>0</v>
      </c>
      <c r="AN44" s="59">
        <f t="shared" si="88"/>
        <v>0</v>
      </c>
      <c r="AO44" s="59">
        <f t="shared" si="88"/>
        <v>0</v>
      </c>
      <c r="AP44" s="59">
        <f t="shared" si="88"/>
        <v>0</v>
      </c>
      <c r="AQ44" s="59">
        <f t="shared" si="88"/>
        <v>2196350000</v>
      </c>
      <c r="AR44" s="59">
        <f t="shared" si="88"/>
        <v>0</v>
      </c>
      <c r="AS44" s="59">
        <f t="shared" si="88"/>
        <v>0</v>
      </c>
      <c r="AT44" s="59">
        <f t="shared" ref="AT44:DE44" si="95">+AT39+AT42</f>
        <v>0</v>
      </c>
      <c r="AU44" s="59">
        <f t="shared" si="95"/>
        <v>0</v>
      </c>
      <c r="AV44" s="59">
        <f t="shared" si="95"/>
        <v>0</v>
      </c>
      <c r="AW44" s="59">
        <f t="shared" si="95"/>
        <v>0</v>
      </c>
      <c r="AX44" s="59">
        <f t="shared" si="95"/>
        <v>0</v>
      </c>
      <c r="AY44" s="59">
        <f t="shared" si="95"/>
        <v>0</v>
      </c>
      <c r="AZ44" s="59">
        <f t="shared" si="95"/>
        <v>2028072403</v>
      </c>
      <c r="BA44" s="59">
        <f t="shared" si="95"/>
        <v>2196350000</v>
      </c>
      <c r="BB44" s="59">
        <f t="shared" si="95"/>
        <v>2196350000</v>
      </c>
      <c r="BC44" s="59">
        <f t="shared" si="95"/>
        <v>2028072403</v>
      </c>
      <c r="BD44" s="59">
        <f t="shared" si="95"/>
        <v>2196350000</v>
      </c>
      <c r="BE44" s="59">
        <f t="shared" si="95"/>
        <v>2028072403</v>
      </c>
      <c r="BF44" s="59">
        <f t="shared" si="95"/>
        <v>3931354403</v>
      </c>
      <c r="BG44" s="59">
        <f t="shared" si="95"/>
        <v>1553398000</v>
      </c>
      <c r="BH44" s="59">
        <f t="shared" si="95"/>
        <v>1553398000</v>
      </c>
      <c r="BI44" s="59">
        <f t="shared" si="95"/>
        <v>166993223</v>
      </c>
      <c r="BJ44" s="59">
        <f t="shared" si="95"/>
        <v>0</v>
      </c>
      <c r="BK44" s="59">
        <f t="shared" si="95"/>
        <v>166993223</v>
      </c>
      <c r="BL44" s="59">
        <f t="shared" si="95"/>
        <v>0</v>
      </c>
      <c r="BM44" s="59">
        <f t="shared" si="95"/>
        <v>166993223</v>
      </c>
      <c r="BN44" s="59">
        <f t="shared" si="95"/>
        <v>0</v>
      </c>
      <c r="BO44" s="59">
        <f t="shared" si="95"/>
        <v>233686223</v>
      </c>
      <c r="BP44" s="59">
        <f t="shared" si="95"/>
        <v>18136554</v>
      </c>
      <c r="BQ44" s="59">
        <f t="shared" si="95"/>
        <v>166993223</v>
      </c>
      <c r="BR44" s="59">
        <f t="shared" si="95"/>
        <v>0</v>
      </c>
      <c r="BS44" s="59">
        <f t="shared" si="95"/>
        <v>166993223</v>
      </c>
      <c r="BT44" s="59">
        <f t="shared" si="95"/>
        <v>0</v>
      </c>
      <c r="BU44" s="59">
        <f t="shared" si="95"/>
        <v>166993223</v>
      </c>
      <c r="BV44" s="59">
        <f t="shared" si="95"/>
        <v>10776030</v>
      </c>
      <c r="BW44" s="59">
        <f t="shared" si="95"/>
        <v>166143223</v>
      </c>
      <c r="BX44" s="59">
        <f t="shared" si="95"/>
        <v>0</v>
      </c>
      <c r="BY44" s="59">
        <f t="shared" si="95"/>
        <v>250489834</v>
      </c>
      <c r="BZ44" s="59">
        <f t="shared" si="95"/>
        <v>10274964</v>
      </c>
      <c r="CA44" s="59">
        <f t="shared" si="95"/>
        <v>250489834</v>
      </c>
      <c r="CB44" s="59">
        <f t="shared" si="95"/>
        <v>11567040</v>
      </c>
      <c r="CC44" s="59">
        <f t="shared" si="95"/>
        <v>125303951</v>
      </c>
      <c r="CD44" s="59">
        <f t="shared" si="95"/>
        <v>0</v>
      </c>
      <c r="CE44" s="59">
        <f t="shared" si="95"/>
        <v>3581470403</v>
      </c>
      <c r="CF44" s="59">
        <f t="shared" si="95"/>
        <v>3581470403</v>
      </c>
      <c r="CG44" s="59">
        <f t="shared" si="95"/>
        <v>1604152588</v>
      </c>
      <c r="CH44" s="59">
        <f t="shared" si="95"/>
        <v>3581470403</v>
      </c>
      <c r="CI44" s="59">
        <f t="shared" si="95"/>
        <v>1604152588</v>
      </c>
      <c r="CJ44" s="59">
        <f t="shared" si="95"/>
        <v>2153398000</v>
      </c>
      <c r="CK44" s="59">
        <f t="shared" si="95"/>
        <v>0</v>
      </c>
      <c r="CL44" s="59">
        <f t="shared" si="95"/>
        <v>0</v>
      </c>
      <c r="CM44" s="59">
        <f t="shared" si="95"/>
        <v>0</v>
      </c>
      <c r="CN44" s="59">
        <f t="shared" si="95"/>
        <v>0</v>
      </c>
      <c r="CO44" s="59">
        <f t="shared" si="95"/>
        <v>0</v>
      </c>
      <c r="CP44" s="59">
        <f t="shared" si="95"/>
        <v>0</v>
      </c>
      <c r="CQ44" s="59">
        <f t="shared" si="95"/>
        <v>0</v>
      </c>
      <c r="CR44" s="59">
        <f t="shared" si="95"/>
        <v>0</v>
      </c>
      <c r="CS44" s="59">
        <f t="shared" si="95"/>
        <v>0</v>
      </c>
      <c r="CT44" s="60">
        <f t="shared" si="95"/>
        <v>0</v>
      </c>
      <c r="CU44" s="59">
        <f t="shared" si="95"/>
        <v>0</v>
      </c>
      <c r="CV44" s="59">
        <f t="shared" si="95"/>
        <v>0</v>
      </c>
      <c r="CW44" s="59">
        <f t="shared" si="95"/>
        <v>2646428090</v>
      </c>
      <c r="CX44" s="59">
        <f t="shared" si="95"/>
        <v>0</v>
      </c>
      <c r="CY44" s="59">
        <f t="shared" si="95"/>
        <v>1553398000</v>
      </c>
      <c r="CZ44" s="59">
        <f>+CZ39+CZ42</f>
        <v>14158000</v>
      </c>
      <c r="DA44" s="59">
        <f t="shared" si="95"/>
        <v>0</v>
      </c>
      <c r="DB44" s="59">
        <f t="shared" si="95"/>
        <v>0</v>
      </c>
      <c r="DC44" s="59">
        <f t="shared" si="95"/>
        <v>0</v>
      </c>
      <c r="DD44" s="59">
        <f t="shared" si="95"/>
        <v>0</v>
      </c>
      <c r="DE44" s="59">
        <f t="shared" si="95"/>
        <v>0</v>
      </c>
      <c r="DF44" s="59">
        <f t="shared" si="93"/>
        <v>0</v>
      </c>
      <c r="DG44" s="59">
        <f t="shared" si="93"/>
        <v>0</v>
      </c>
      <c r="DH44" s="59">
        <f t="shared" si="93"/>
        <v>0</v>
      </c>
      <c r="DI44" s="59">
        <f t="shared" ref="DI44:DN44" si="96">+DI39+DI42</f>
        <v>4199826090</v>
      </c>
      <c r="DJ44" s="59">
        <f>+DJ39+DJ42</f>
        <v>4199826090</v>
      </c>
      <c r="DK44" s="59">
        <f t="shared" si="96"/>
        <v>14158000</v>
      </c>
      <c r="DL44" s="59">
        <f t="shared" si="96"/>
        <v>4199826090</v>
      </c>
      <c r="DM44" s="59">
        <f t="shared" si="96"/>
        <v>14158000</v>
      </c>
      <c r="DN44" s="59">
        <f t="shared" si="96"/>
        <v>0</v>
      </c>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2"/>
      <c r="EN44" s="61"/>
      <c r="EO44" s="61"/>
      <c r="EP44" s="61"/>
      <c r="EQ44" s="62"/>
      <c r="ER44" s="63">
        <f t="shared" si="10"/>
        <v>0</v>
      </c>
      <c r="ES44" s="63">
        <f>IFERROR(DK44/DJ44,0)</f>
        <v>3.3710919682390945E-3</v>
      </c>
      <c r="ET44" s="63">
        <f>DM44/DL44</f>
        <v>3.3710919682390945E-3</v>
      </c>
      <c r="EU44" s="64">
        <f>(AA44+BE44+CI44+DK44)/(Z44+BD44+CH44+DJ44)</f>
        <v>0.36545521968113287</v>
      </c>
      <c r="EV44" s="65">
        <f>(Y44+BE44+CI44+DM44)/G44</f>
        <v>0.46557191127696629</v>
      </c>
      <c r="EW44" s="667"/>
      <c r="EX44" s="670"/>
      <c r="EY44" s="671"/>
      <c r="EZ44" s="672"/>
      <c r="FA44" s="671"/>
    </row>
    <row r="45" spans="1:157" s="110" customFormat="1" ht="30" customHeight="1" x14ac:dyDescent="0.25">
      <c r="A45" s="653" t="s">
        <v>141</v>
      </c>
      <c r="B45" s="654"/>
      <c r="C45" s="654"/>
      <c r="D45" s="654"/>
      <c r="E45" s="654"/>
      <c r="F45" s="106" t="s">
        <v>142</v>
      </c>
      <c r="G45" s="581">
        <f>+G11+G18+G25+G32+G39</f>
        <v>49466745410</v>
      </c>
      <c r="H45" s="582">
        <f t="shared" ref="H45:BS45" si="97">+H11+H18+H25+H32+H39</f>
        <v>12631000000</v>
      </c>
      <c r="I45" s="582">
        <f t="shared" si="97"/>
        <v>0</v>
      </c>
      <c r="J45" s="582">
        <f t="shared" si="97"/>
        <v>0</v>
      </c>
      <c r="K45" s="582">
        <f t="shared" si="97"/>
        <v>12631000000</v>
      </c>
      <c r="L45" s="582">
        <f t="shared" si="97"/>
        <v>30690000</v>
      </c>
      <c r="M45" s="582">
        <f t="shared" si="97"/>
        <v>12631000000</v>
      </c>
      <c r="N45" s="582">
        <f t="shared" si="97"/>
        <v>180817068</v>
      </c>
      <c r="O45" s="582">
        <f t="shared" si="97"/>
        <v>12631000000</v>
      </c>
      <c r="P45" s="582">
        <f t="shared" si="97"/>
        <v>1779149242</v>
      </c>
      <c r="Q45" s="582">
        <f t="shared" si="97"/>
        <v>12631000000</v>
      </c>
      <c r="R45" s="582">
        <f t="shared" si="97"/>
        <v>1779149242</v>
      </c>
      <c r="S45" s="582">
        <f t="shared" si="97"/>
        <v>12631000000</v>
      </c>
      <c r="T45" s="582">
        <f t="shared" si="97"/>
        <v>1979149242</v>
      </c>
      <c r="U45" s="582">
        <f t="shared" si="97"/>
        <v>12631000000</v>
      </c>
      <c r="V45" s="582">
        <f t="shared" si="97"/>
        <v>11235201532</v>
      </c>
      <c r="W45" s="582">
        <f t="shared" si="97"/>
        <v>12631000000</v>
      </c>
      <c r="X45" s="582">
        <f t="shared" si="97"/>
        <v>12631000000</v>
      </c>
      <c r="Y45" s="582">
        <f t="shared" si="97"/>
        <v>11235201532</v>
      </c>
      <c r="Z45" s="582">
        <f t="shared" si="97"/>
        <v>12631000000</v>
      </c>
      <c r="AA45" s="582">
        <f t="shared" si="97"/>
        <v>11235201532</v>
      </c>
      <c r="AB45" s="582">
        <f t="shared" si="97"/>
        <v>11937350000</v>
      </c>
      <c r="AC45" s="582">
        <f t="shared" si="97"/>
        <v>0</v>
      </c>
      <c r="AD45" s="582">
        <f t="shared" si="97"/>
        <v>0</v>
      </c>
      <c r="AE45" s="582">
        <f t="shared" si="97"/>
        <v>0</v>
      </c>
      <c r="AF45" s="582">
        <f t="shared" si="97"/>
        <v>0</v>
      </c>
      <c r="AG45" s="582">
        <f t="shared" si="97"/>
        <v>81508773</v>
      </c>
      <c r="AH45" s="582">
        <f t="shared" si="97"/>
        <v>81508773</v>
      </c>
      <c r="AI45" s="582">
        <f t="shared" si="97"/>
        <v>113821119</v>
      </c>
      <c r="AJ45" s="582">
        <f t="shared" si="97"/>
        <v>113821119</v>
      </c>
      <c r="AK45" s="582">
        <f t="shared" si="97"/>
        <v>0</v>
      </c>
      <c r="AL45" s="582">
        <f t="shared" si="97"/>
        <v>0</v>
      </c>
      <c r="AM45" s="582">
        <f t="shared" si="97"/>
        <v>208007227</v>
      </c>
      <c r="AN45" s="582">
        <f t="shared" si="97"/>
        <v>0</v>
      </c>
      <c r="AO45" s="582">
        <f t="shared" si="97"/>
        <v>668316422</v>
      </c>
      <c r="AP45" s="582">
        <f t="shared" si="97"/>
        <v>225480768</v>
      </c>
      <c r="AQ45" s="582">
        <f t="shared" si="97"/>
        <v>2196350000</v>
      </c>
      <c r="AR45" s="582">
        <f t="shared" si="97"/>
        <v>0</v>
      </c>
      <c r="AS45" s="582">
        <f t="shared" si="97"/>
        <v>250000000</v>
      </c>
      <c r="AT45" s="582">
        <f t="shared" si="97"/>
        <v>235186245</v>
      </c>
      <c r="AU45" s="582">
        <f t="shared" si="97"/>
        <v>840971838</v>
      </c>
      <c r="AV45" s="582">
        <f t="shared" si="97"/>
        <v>6903888022</v>
      </c>
      <c r="AW45" s="582">
        <f t="shared" si="97"/>
        <v>7792038805</v>
      </c>
      <c r="AX45" s="582">
        <f t="shared" si="97"/>
        <v>591500000</v>
      </c>
      <c r="AY45" s="582">
        <f t="shared" si="97"/>
        <v>-740000000</v>
      </c>
      <c r="AZ45" s="582">
        <f t="shared" si="97"/>
        <v>3071704943</v>
      </c>
      <c r="BA45" s="582">
        <f t="shared" si="97"/>
        <v>11411014184</v>
      </c>
      <c r="BB45" s="582">
        <f t="shared" si="97"/>
        <v>11411014184</v>
      </c>
      <c r="BC45" s="582">
        <f t="shared" si="97"/>
        <v>11223089870</v>
      </c>
      <c r="BD45" s="582">
        <f t="shared" si="97"/>
        <v>11411014184</v>
      </c>
      <c r="BE45" s="582">
        <f t="shared" si="97"/>
        <v>11223089870</v>
      </c>
      <c r="BF45" s="582">
        <f t="shared" si="97"/>
        <v>4463100000</v>
      </c>
      <c r="BG45" s="582">
        <f t="shared" si="97"/>
        <v>3603745816</v>
      </c>
      <c r="BH45" s="582">
        <f t="shared" si="97"/>
        <v>3603745816</v>
      </c>
      <c r="BI45" s="582">
        <f t="shared" si="97"/>
        <v>0</v>
      </c>
      <c r="BJ45" s="582">
        <f t="shared" si="97"/>
        <v>0</v>
      </c>
      <c r="BK45" s="582">
        <f t="shared" si="97"/>
        <v>29875010</v>
      </c>
      <c r="BL45" s="582">
        <f t="shared" si="97"/>
        <v>29875010</v>
      </c>
      <c r="BM45" s="582">
        <f t="shared" si="97"/>
        <v>1548821000</v>
      </c>
      <c r="BN45" s="582">
        <f t="shared" si="97"/>
        <v>307400572</v>
      </c>
      <c r="BO45" s="582">
        <f t="shared" si="97"/>
        <v>66693000</v>
      </c>
      <c r="BP45" s="582">
        <f t="shared" si="97"/>
        <v>915694613</v>
      </c>
      <c r="BQ45" s="582">
        <f t="shared" si="97"/>
        <v>13982122</v>
      </c>
      <c r="BR45" s="582">
        <f t="shared" si="97"/>
        <v>49577878</v>
      </c>
      <c r="BS45" s="582">
        <f t="shared" si="97"/>
        <v>484000000</v>
      </c>
      <c r="BT45" s="582">
        <f t="shared" ref="BT45:DN45" si="98">+BT11+BT18+BT25+BT32+BT39</f>
        <v>0</v>
      </c>
      <c r="BU45" s="582">
        <f t="shared" si="98"/>
        <v>-101377922</v>
      </c>
      <c r="BV45" s="582">
        <f t="shared" si="98"/>
        <v>0</v>
      </c>
      <c r="BW45" s="582">
        <f t="shared" si="98"/>
        <v>220196790</v>
      </c>
      <c r="BX45" s="582">
        <f t="shared" si="98"/>
        <v>421184863</v>
      </c>
      <c r="BY45" s="582">
        <f t="shared" si="98"/>
        <v>0</v>
      </c>
      <c r="BZ45" s="582">
        <f t="shared" si="98"/>
        <v>0</v>
      </c>
      <c r="CA45" s="582">
        <f t="shared" si="98"/>
        <v>7164184</v>
      </c>
      <c r="CB45" s="582">
        <f t="shared" si="98"/>
        <v>162995403</v>
      </c>
      <c r="CC45" s="582">
        <f t="shared" si="98"/>
        <v>2257357084</v>
      </c>
      <c r="CD45" s="582">
        <f t="shared" si="98"/>
        <v>2596177853</v>
      </c>
      <c r="CE45" s="582">
        <f t="shared" si="98"/>
        <v>8130457084</v>
      </c>
      <c r="CF45" s="582">
        <f t="shared" si="98"/>
        <v>8130457084</v>
      </c>
      <c r="CG45" s="582">
        <f t="shared" si="98"/>
        <v>8086652008</v>
      </c>
      <c r="CH45" s="582">
        <f t="shared" si="98"/>
        <v>8130457084</v>
      </c>
      <c r="CI45" s="582">
        <f t="shared" si="98"/>
        <v>8086652008</v>
      </c>
      <c r="CJ45" s="582">
        <f t="shared" si="98"/>
        <v>18621802000</v>
      </c>
      <c r="CK45" s="582">
        <f t="shared" si="98"/>
        <v>15146967444</v>
      </c>
      <c r="CL45" s="582">
        <f t="shared" si="98"/>
        <v>15146967444</v>
      </c>
      <c r="CM45" s="582">
        <f t="shared" si="98"/>
        <v>70790000</v>
      </c>
      <c r="CN45" s="582">
        <f t="shared" si="98"/>
        <v>70790000</v>
      </c>
      <c r="CO45" s="582">
        <f t="shared" si="98"/>
        <v>0</v>
      </c>
      <c r="CP45" s="582">
        <f t="shared" si="98"/>
        <v>0</v>
      </c>
      <c r="CQ45" s="582">
        <f t="shared" si="98"/>
        <v>40624000</v>
      </c>
      <c r="CR45" s="582">
        <f t="shared" si="98"/>
        <v>35272000</v>
      </c>
      <c r="CS45" s="582">
        <f t="shared" si="98"/>
        <v>11200000</v>
      </c>
      <c r="CT45" s="583">
        <f t="shared" si="98"/>
        <v>11085000</v>
      </c>
      <c r="CU45" s="582">
        <f>+CU11+CU18+CU25+CU32+CU39</f>
        <v>600471000</v>
      </c>
      <c r="CV45" s="582">
        <f>+CV11+CV18+CV25+CV32+CV39</f>
        <v>0</v>
      </c>
      <c r="CW45" s="582">
        <f t="shared" si="98"/>
        <v>2646428090</v>
      </c>
      <c r="CX45" s="582">
        <f>+CX11+CX18+CX25+CX32+CX39</f>
        <v>0</v>
      </c>
      <c r="CY45" s="582">
        <f t="shared" si="98"/>
        <v>0</v>
      </c>
      <c r="CZ45" s="582">
        <f t="shared" si="98"/>
        <v>14158000</v>
      </c>
      <c r="DA45" s="582">
        <f t="shared" si="98"/>
        <v>0</v>
      </c>
      <c r="DB45" s="582">
        <f t="shared" si="98"/>
        <v>22770000</v>
      </c>
      <c r="DC45" s="582">
        <f t="shared" si="98"/>
        <v>0</v>
      </c>
      <c r="DD45" s="582">
        <f t="shared" si="98"/>
        <v>0</v>
      </c>
      <c r="DE45" s="582">
        <f t="shared" si="98"/>
        <v>0</v>
      </c>
      <c r="DF45" s="582">
        <f t="shared" si="98"/>
        <v>0</v>
      </c>
      <c r="DG45" s="582">
        <f t="shared" si="98"/>
        <v>105321466</v>
      </c>
      <c r="DH45" s="582">
        <f t="shared" si="98"/>
        <v>0</v>
      </c>
      <c r="DI45" s="582">
        <f t="shared" si="98"/>
        <v>18621802000</v>
      </c>
      <c r="DJ45" s="582">
        <f>+DJ11+DJ18+DJ25+DJ32+DJ39</f>
        <v>18516480534</v>
      </c>
      <c r="DK45" s="582">
        <f>+DK11+DK18+DK25+DK32+DK39</f>
        <v>15301042444</v>
      </c>
      <c r="DL45" s="582">
        <f t="shared" si="98"/>
        <v>18621802000</v>
      </c>
      <c r="DM45" s="582">
        <f t="shared" si="98"/>
        <v>15301042444</v>
      </c>
      <c r="DN45" s="584">
        <f t="shared" si="98"/>
        <v>300000000</v>
      </c>
      <c r="DO45" s="107"/>
      <c r="DP45" s="108"/>
      <c r="DQ45" s="108"/>
      <c r="DR45" s="108"/>
      <c r="DS45" s="108"/>
      <c r="DT45" s="108"/>
      <c r="DU45" s="108"/>
      <c r="DV45" s="108"/>
      <c r="DW45" s="108"/>
      <c r="DX45" s="108"/>
      <c r="DY45" s="108"/>
      <c r="DZ45" s="108"/>
      <c r="EA45" s="108"/>
      <c r="EB45" s="108"/>
      <c r="EC45" s="108"/>
      <c r="ED45" s="108"/>
      <c r="EE45" s="108"/>
      <c r="EF45" s="108"/>
      <c r="EG45" s="108"/>
      <c r="EH45" s="108"/>
      <c r="EI45" s="108"/>
      <c r="EJ45" s="108"/>
      <c r="EK45" s="108"/>
      <c r="EL45" s="108"/>
      <c r="EM45" s="108"/>
      <c r="EN45" s="108"/>
      <c r="EO45" s="108"/>
      <c r="EP45" s="108"/>
      <c r="EQ45" s="109"/>
      <c r="ER45" s="657"/>
      <c r="ES45" s="658"/>
      <c r="ET45" s="658"/>
      <c r="EU45" s="658"/>
      <c r="EV45" s="658"/>
      <c r="EW45" s="658"/>
      <c r="EX45" s="658"/>
      <c r="EY45" s="658"/>
      <c r="EZ45" s="658"/>
      <c r="FA45" s="659"/>
    </row>
    <row r="46" spans="1:157" s="110" customFormat="1" ht="37.5" customHeight="1" x14ac:dyDescent="0.25">
      <c r="A46" s="653"/>
      <c r="B46" s="654"/>
      <c r="C46" s="654"/>
      <c r="D46" s="654"/>
      <c r="E46" s="654"/>
      <c r="F46" s="111" t="s">
        <v>143</v>
      </c>
      <c r="G46" s="112">
        <f>G14+G21+G28+G35+G42</f>
        <v>3340274603</v>
      </c>
      <c r="H46" s="113">
        <f t="shared" ref="H46:BS46" si="99">H14+H21+H28+H35+H42</f>
        <v>0</v>
      </c>
      <c r="I46" s="113">
        <f t="shared" si="99"/>
        <v>0</v>
      </c>
      <c r="J46" s="113">
        <f t="shared" si="99"/>
        <v>0</v>
      </c>
      <c r="K46" s="113">
        <f t="shared" si="99"/>
        <v>0</v>
      </c>
      <c r="L46" s="113">
        <f t="shared" si="99"/>
        <v>0</v>
      </c>
      <c r="M46" s="113">
        <f t="shared" si="99"/>
        <v>0</v>
      </c>
      <c r="N46" s="113">
        <f t="shared" si="99"/>
        <v>0</v>
      </c>
      <c r="O46" s="113">
        <f t="shared" si="99"/>
        <v>0</v>
      </c>
      <c r="P46" s="113">
        <f t="shared" si="99"/>
        <v>0</v>
      </c>
      <c r="Q46" s="113">
        <f t="shared" si="99"/>
        <v>0</v>
      </c>
      <c r="R46" s="113">
        <f t="shared" si="99"/>
        <v>0</v>
      </c>
      <c r="S46" s="113">
        <f t="shared" si="99"/>
        <v>0</v>
      </c>
      <c r="T46" s="113">
        <f t="shared" si="99"/>
        <v>0</v>
      </c>
      <c r="U46" s="113">
        <f t="shared" si="99"/>
        <v>0</v>
      </c>
      <c r="V46" s="113">
        <f t="shared" si="99"/>
        <v>0</v>
      </c>
      <c r="W46" s="113">
        <f t="shared" si="99"/>
        <v>0</v>
      </c>
      <c r="X46" s="113">
        <f t="shared" si="99"/>
        <v>0</v>
      </c>
      <c r="Y46" s="113">
        <f t="shared" si="99"/>
        <v>0</v>
      </c>
      <c r="Z46" s="113">
        <f t="shared" si="99"/>
        <v>0</v>
      </c>
      <c r="AA46" s="113">
        <f t="shared" si="99"/>
        <v>0</v>
      </c>
      <c r="AB46" s="113">
        <f t="shared" si="99"/>
        <v>9036143526</v>
      </c>
      <c r="AC46" s="113">
        <f t="shared" si="99"/>
        <v>0</v>
      </c>
      <c r="AD46" s="113">
        <f t="shared" si="99"/>
        <v>0</v>
      </c>
      <c r="AE46" s="113">
        <f t="shared" si="99"/>
        <v>6138000</v>
      </c>
      <c r="AF46" s="113">
        <f t="shared" si="99"/>
        <v>6138000</v>
      </c>
      <c r="AG46" s="113">
        <f t="shared" si="99"/>
        <v>54552620</v>
      </c>
      <c r="AH46" s="113">
        <f t="shared" si="99"/>
        <v>54552620</v>
      </c>
      <c r="AI46" s="113">
        <f t="shared" si="99"/>
        <v>21264125</v>
      </c>
      <c r="AJ46" s="113">
        <f t="shared" si="99"/>
        <v>21264125</v>
      </c>
      <c r="AK46" s="113">
        <f t="shared" si="99"/>
        <v>72119329</v>
      </c>
      <c r="AL46" s="113">
        <f t="shared" si="99"/>
        <v>72119329</v>
      </c>
      <c r="AM46" s="113">
        <f t="shared" si="99"/>
        <v>204725927</v>
      </c>
      <c r="AN46" s="113">
        <f t="shared" si="99"/>
        <v>181422921</v>
      </c>
      <c r="AO46" s="113">
        <f t="shared" si="99"/>
        <v>184304110</v>
      </c>
      <c r="AP46" s="113">
        <f t="shared" si="99"/>
        <v>42308869</v>
      </c>
      <c r="AQ46" s="113">
        <f t="shared" si="99"/>
        <v>348559468</v>
      </c>
      <c r="AR46" s="113">
        <f t="shared" si="99"/>
        <v>165316394</v>
      </c>
      <c r="AS46" s="113">
        <f t="shared" si="99"/>
        <v>182216370</v>
      </c>
      <c r="AT46" s="113">
        <f t="shared" si="99"/>
        <v>3402700</v>
      </c>
      <c r="AU46" s="113">
        <f t="shared" si="99"/>
        <v>2519897507</v>
      </c>
      <c r="AV46" s="113">
        <f t="shared" si="99"/>
        <v>0</v>
      </c>
      <c r="AW46" s="113">
        <f t="shared" si="99"/>
        <v>2519897507</v>
      </c>
      <c r="AX46" s="113">
        <f t="shared" si="99"/>
        <v>1835720</v>
      </c>
      <c r="AY46" s="113">
        <f t="shared" si="99"/>
        <v>2920009157</v>
      </c>
      <c r="AZ46" s="113">
        <f t="shared" si="99"/>
        <v>262699</v>
      </c>
      <c r="BA46" s="113">
        <f t="shared" si="99"/>
        <v>9033684120</v>
      </c>
      <c r="BB46" s="113">
        <f t="shared" si="99"/>
        <v>9033684120</v>
      </c>
      <c r="BC46" s="113">
        <f t="shared" si="99"/>
        <v>548623377</v>
      </c>
      <c r="BD46" s="113">
        <f t="shared" si="99"/>
        <v>9033684120</v>
      </c>
      <c r="BE46" s="113">
        <f t="shared" si="99"/>
        <v>548623377</v>
      </c>
      <c r="BF46" s="113">
        <f t="shared" si="99"/>
        <v>2983930680</v>
      </c>
      <c r="BG46" s="113">
        <f t="shared" si="99"/>
        <v>16177500</v>
      </c>
      <c r="BH46" s="113">
        <f t="shared" si="99"/>
        <v>16177500</v>
      </c>
      <c r="BI46" s="113">
        <f t="shared" si="99"/>
        <v>279812409</v>
      </c>
      <c r="BJ46" s="113">
        <f t="shared" si="99"/>
        <v>11172000</v>
      </c>
      <c r="BK46" s="113">
        <f t="shared" si="99"/>
        <v>226160758</v>
      </c>
      <c r="BL46" s="113">
        <f t="shared" si="99"/>
        <v>189624400</v>
      </c>
      <c r="BM46" s="113">
        <f t="shared" si="99"/>
        <v>226160758</v>
      </c>
      <c r="BN46" s="113">
        <f t="shared" si="99"/>
        <v>6940000</v>
      </c>
      <c r="BO46" s="113">
        <f t="shared" si="99"/>
        <v>226160758</v>
      </c>
      <c r="BP46" s="113">
        <f t="shared" si="99"/>
        <v>28043698</v>
      </c>
      <c r="BQ46" s="113">
        <f t="shared" si="99"/>
        <v>461347003</v>
      </c>
      <c r="BR46" s="113">
        <f t="shared" si="99"/>
        <v>6940000</v>
      </c>
      <c r="BS46" s="113">
        <f t="shared" si="99"/>
        <v>226160758</v>
      </c>
      <c r="BT46" s="113">
        <f t="shared" ref="BT46:DN46" si="100">BT14+BT21+BT28+BT35+BT42</f>
        <v>8096667</v>
      </c>
      <c r="BU46" s="113">
        <f t="shared" si="100"/>
        <v>226160758</v>
      </c>
      <c r="BV46" s="113">
        <f t="shared" si="100"/>
        <v>65296987</v>
      </c>
      <c r="BW46" s="113">
        <f t="shared" si="100"/>
        <v>226160758</v>
      </c>
      <c r="BX46" s="113">
        <f t="shared" si="100"/>
        <v>872400</v>
      </c>
      <c r="BY46" s="113">
        <f t="shared" si="100"/>
        <v>309657369</v>
      </c>
      <c r="BZ46" s="113">
        <f t="shared" si="100"/>
        <v>261279288</v>
      </c>
      <c r="CA46" s="113">
        <f t="shared" si="100"/>
        <v>309657369</v>
      </c>
      <c r="CB46" s="113">
        <f t="shared" si="100"/>
        <v>127101241</v>
      </c>
      <c r="CC46" s="113">
        <f t="shared" si="100"/>
        <v>250314482</v>
      </c>
      <c r="CD46" s="113">
        <f t="shared" si="100"/>
        <v>60260494</v>
      </c>
      <c r="CE46" s="113">
        <f t="shared" si="100"/>
        <v>2983930680</v>
      </c>
      <c r="CF46" s="113">
        <f t="shared" si="100"/>
        <v>2983930680</v>
      </c>
      <c r="CG46" s="113">
        <f t="shared" si="100"/>
        <v>781804675</v>
      </c>
      <c r="CH46" s="113">
        <f t="shared" si="100"/>
        <v>2983930680</v>
      </c>
      <c r="CI46" s="113">
        <f t="shared" si="100"/>
        <v>781804675</v>
      </c>
      <c r="CJ46" s="113">
        <f t="shared" si="100"/>
        <v>2028245664</v>
      </c>
      <c r="CK46" s="113">
        <f t="shared" si="100"/>
        <v>0</v>
      </c>
      <c r="CL46" s="113">
        <f t="shared" si="100"/>
        <v>0</v>
      </c>
      <c r="CM46" s="113">
        <f t="shared" si="100"/>
        <v>8258834</v>
      </c>
      <c r="CN46" s="113">
        <f t="shared" si="100"/>
        <v>8258834</v>
      </c>
      <c r="CO46" s="113">
        <f t="shared" si="100"/>
        <v>41877881</v>
      </c>
      <c r="CP46" s="113">
        <f t="shared" si="100"/>
        <v>41877881</v>
      </c>
      <c r="CQ46" s="113">
        <f t="shared" si="100"/>
        <v>0</v>
      </c>
      <c r="CR46" s="113">
        <f t="shared" si="100"/>
        <v>0</v>
      </c>
      <c r="CS46" s="113">
        <f t="shared" si="100"/>
        <v>99731939</v>
      </c>
      <c r="CT46" s="114">
        <f>CT14+CT21+CT28+CT35+CT42</f>
        <v>57207465</v>
      </c>
      <c r="CU46" s="113">
        <f t="shared" si="100"/>
        <v>164979010</v>
      </c>
      <c r="CV46" s="113">
        <f>CV14+CV21+CV28+CV35+CV42</f>
        <v>81332826</v>
      </c>
      <c r="CW46" s="113">
        <f t="shared" si="100"/>
        <v>-18399113</v>
      </c>
      <c r="CX46" s="113">
        <f t="shared" si="100"/>
        <v>0</v>
      </c>
      <c r="CY46" s="113">
        <f t="shared" si="100"/>
        <v>1553398000</v>
      </c>
      <c r="CZ46" s="113">
        <f t="shared" si="100"/>
        <v>0</v>
      </c>
      <c r="DA46" s="113">
        <f t="shared" si="100"/>
        <v>0</v>
      </c>
      <c r="DB46" s="113">
        <f t="shared" si="100"/>
        <v>0</v>
      </c>
      <c r="DC46" s="113">
        <f t="shared" si="100"/>
        <v>0</v>
      </c>
      <c r="DD46" s="113">
        <f t="shared" si="100"/>
        <v>0</v>
      </c>
      <c r="DE46" s="113">
        <f t="shared" si="100"/>
        <v>0</v>
      </c>
      <c r="DF46" s="113">
        <f t="shared" si="100"/>
        <v>0</v>
      </c>
      <c r="DG46" s="113">
        <f t="shared" si="100"/>
        <v>160000000</v>
      </c>
      <c r="DH46" s="113">
        <f t="shared" si="100"/>
        <v>0</v>
      </c>
      <c r="DI46" s="113">
        <f t="shared" si="100"/>
        <v>2009846551</v>
      </c>
      <c r="DJ46" s="113">
        <f>DJ14+DJ21+DJ28+DJ35+DJ42</f>
        <v>1849846551</v>
      </c>
      <c r="DK46" s="113">
        <f t="shared" si="100"/>
        <v>188677006</v>
      </c>
      <c r="DL46" s="113">
        <f t="shared" si="100"/>
        <v>2009846551</v>
      </c>
      <c r="DM46" s="113">
        <f t="shared" si="100"/>
        <v>188677006</v>
      </c>
      <c r="DN46" s="115">
        <f t="shared" si="100"/>
        <v>0</v>
      </c>
      <c r="DO46" s="116"/>
      <c r="DP46" s="117"/>
      <c r="DQ46" s="117"/>
      <c r="DR46" s="117"/>
      <c r="DS46" s="117"/>
      <c r="DT46" s="117"/>
      <c r="DU46" s="117"/>
      <c r="DV46" s="117"/>
      <c r="DW46" s="117"/>
      <c r="DX46" s="117"/>
      <c r="DY46" s="117"/>
      <c r="DZ46" s="117"/>
      <c r="EA46" s="117"/>
      <c r="EB46" s="117"/>
      <c r="EC46" s="117"/>
      <c r="ED46" s="117"/>
      <c r="EE46" s="117"/>
      <c r="EF46" s="117"/>
      <c r="EG46" s="117"/>
      <c r="EH46" s="117"/>
      <c r="EI46" s="117"/>
      <c r="EJ46" s="117"/>
      <c r="EK46" s="117"/>
      <c r="EL46" s="117"/>
      <c r="EM46" s="117"/>
      <c r="EN46" s="117"/>
      <c r="EO46" s="117"/>
      <c r="EP46" s="117"/>
      <c r="EQ46" s="118"/>
      <c r="ER46" s="657"/>
      <c r="ES46" s="658"/>
      <c r="ET46" s="658"/>
      <c r="EU46" s="658"/>
      <c r="EV46" s="658"/>
      <c r="EW46" s="658"/>
      <c r="EX46" s="658"/>
      <c r="EY46" s="658"/>
      <c r="EZ46" s="658"/>
      <c r="FA46" s="659"/>
    </row>
    <row r="47" spans="1:157" s="110" customFormat="1" ht="27" customHeight="1" thickBot="1" x14ac:dyDescent="0.3">
      <c r="A47" s="655"/>
      <c r="B47" s="656"/>
      <c r="C47" s="656"/>
      <c r="D47" s="656"/>
      <c r="E47" s="656"/>
      <c r="F47" s="119" t="s">
        <v>144</v>
      </c>
      <c r="G47" s="120">
        <f>+G45+G46</f>
        <v>52807020013</v>
      </c>
      <c r="H47" s="121">
        <f t="shared" ref="H47:BS47" si="101">+H45+H46</f>
        <v>12631000000</v>
      </c>
      <c r="I47" s="121">
        <f t="shared" si="101"/>
        <v>0</v>
      </c>
      <c r="J47" s="121">
        <f t="shared" si="101"/>
        <v>0</v>
      </c>
      <c r="K47" s="121">
        <f t="shared" si="101"/>
        <v>12631000000</v>
      </c>
      <c r="L47" s="121">
        <f t="shared" si="101"/>
        <v>30690000</v>
      </c>
      <c r="M47" s="121">
        <f t="shared" si="101"/>
        <v>12631000000</v>
      </c>
      <c r="N47" s="121">
        <f t="shared" si="101"/>
        <v>180817068</v>
      </c>
      <c r="O47" s="121">
        <f t="shared" si="101"/>
        <v>12631000000</v>
      </c>
      <c r="P47" s="121">
        <f t="shared" si="101"/>
        <v>1779149242</v>
      </c>
      <c r="Q47" s="121">
        <f t="shared" si="101"/>
        <v>12631000000</v>
      </c>
      <c r="R47" s="121">
        <f t="shared" si="101"/>
        <v>1779149242</v>
      </c>
      <c r="S47" s="121">
        <f t="shared" si="101"/>
        <v>12631000000</v>
      </c>
      <c r="T47" s="121">
        <f t="shared" si="101"/>
        <v>1979149242</v>
      </c>
      <c r="U47" s="121">
        <f t="shared" si="101"/>
        <v>12631000000</v>
      </c>
      <c r="V47" s="121">
        <f t="shared" si="101"/>
        <v>11235201532</v>
      </c>
      <c r="W47" s="121">
        <f t="shared" si="101"/>
        <v>12631000000</v>
      </c>
      <c r="X47" s="121">
        <f t="shared" si="101"/>
        <v>12631000000</v>
      </c>
      <c r="Y47" s="121">
        <f t="shared" si="101"/>
        <v>11235201532</v>
      </c>
      <c r="Z47" s="121">
        <f t="shared" si="101"/>
        <v>12631000000</v>
      </c>
      <c r="AA47" s="121">
        <f t="shared" si="101"/>
        <v>11235201532</v>
      </c>
      <c r="AB47" s="121">
        <f t="shared" si="101"/>
        <v>20973493526</v>
      </c>
      <c r="AC47" s="121">
        <f t="shared" si="101"/>
        <v>0</v>
      </c>
      <c r="AD47" s="121">
        <f t="shared" si="101"/>
        <v>0</v>
      </c>
      <c r="AE47" s="121">
        <f t="shared" si="101"/>
        <v>6138000</v>
      </c>
      <c r="AF47" s="121">
        <f t="shared" si="101"/>
        <v>6138000</v>
      </c>
      <c r="AG47" s="121">
        <f t="shared" si="101"/>
        <v>136061393</v>
      </c>
      <c r="AH47" s="121">
        <f t="shared" si="101"/>
        <v>136061393</v>
      </c>
      <c r="AI47" s="121">
        <f t="shared" si="101"/>
        <v>135085244</v>
      </c>
      <c r="AJ47" s="121">
        <f t="shared" si="101"/>
        <v>135085244</v>
      </c>
      <c r="AK47" s="121">
        <f t="shared" si="101"/>
        <v>72119329</v>
      </c>
      <c r="AL47" s="121">
        <f t="shared" si="101"/>
        <v>72119329</v>
      </c>
      <c r="AM47" s="121">
        <f t="shared" si="101"/>
        <v>412733154</v>
      </c>
      <c r="AN47" s="121">
        <f t="shared" si="101"/>
        <v>181422921</v>
      </c>
      <c r="AO47" s="121">
        <f t="shared" si="101"/>
        <v>852620532</v>
      </c>
      <c r="AP47" s="121">
        <f t="shared" si="101"/>
        <v>267789637</v>
      </c>
      <c r="AQ47" s="121">
        <f t="shared" si="101"/>
        <v>2544909468</v>
      </c>
      <c r="AR47" s="121">
        <f t="shared" si="101"/>
        <v>165316394</v>
      </c>
      <c r="AS47" s="121">
        <f t="shared" si="101"/>
        <v>432216370</v>
      </c>
      <c r="AT47" s="121">
        <f t="shared" si="101"/>
        <v>238588945</v>
      </c>
      <c r="AU47" s="121">
        <f t="shared" si="101"/>
        <v>3360869345</v>
      </c>
      <c r="AV47" s="121">
        <f t="shared" si="101"/>
        <v>6903888022</v>
      </c>
      <c r="AW47" s="121">
        <f t="shared" si="101"/>
        <v>10311936312</v>
      </c>
      <c r="AX47" s="121">
        <f t="shared" si="101"/>
        <v>593335720</v>
      </c>
      <c r="AY47" s="121">
        <f t="shared" si="101"/>
        <v>2180009157</v>
      </c>
      <c r="AZ47" s="121">
        <f t="shared" si="101"/>
        <v>3071967642</v>
      </c>
      <c r="BA47" s="121">
        <f t="shared" si="101"/>
        <v>20444698304</v>
      </c>
      <c r="BB47" s="121">
        <f t="shared" si="101"/>
        <v>20444698304</v>
      </c>
      <c r="BC47" s="121">
        <f t="shared" si="101"/>
        <v>11771713247</v>
      </c>
      <c r="BD47" s="121">
        <f t="shared" si="101"/>
        <v>20444698304</v>
      </c>
      <c r="BE47" s="121">
        <f t="shared" si="101"/>
        <v>11771713247</v>
      </c>
      <c r="BF47" s="121">
        <f t="shared" si="101"/>
        <v>7447030680</v>
      </c>
      <c r="BG47" s="121">
        <f t="shared" si="101"/>
        <v>3619923316</v>
      </c>
      <c r="BH47" s="121">
        <f t="shared" si="101"/>
        <v>3619923316</v>
      </c>
      <c r="BI47" s="121">
        <f t="shared" si="101"/>
        <v>279812409</v>
      </c>
      <c r="BJ47" s="121">
        <f t="shared" si="101"/>
        <v>11172000</v>
      </c>
      <c r="BK47" s="121">
        <f t="shared" si="101"/>
        <v>256035768</v>
      </c>
      <c r="BL47" s="121">
        <f t="shared" si="101"/>
        <v>219499410</v>
      </c>
      <c r="BM47" s="121">
        <f t="shared" si="101"/>
        <v>1774981758</v>
      </c>
      <c r="BN47" s="121">
        <f t="shared" si="101"/>
        <v>314340572</v>
      </c>
      <c r="BO47" s="121">
        <f t="shared" si="101"/>
        <v>292853758</v>
      </c>
      <c r="BP47" s="121">
        <f t="shared" si="101"/>
        <v>943738311</v>
      </c>
      <c r="BQ47" s="121">
        <f t="shared" si="101"/>
        <v>475329125</v>
      </c>
      <c r="BR47" s="121">
        <f t="shared" si="101"/>
        <v>56517878</v>
      </c>
      <c r="BS47" s="121">
        <f t="shared" si="101"/>
        <v>710160758</v>
      </c>
      <c r="BT47" s="121">
        <f t="shared" ref="BT47:DN47" si="102">+BT45+BT46</f>
        <v>8096667</v>
      </c>
      <c r="BU47" s="121">
        <f t="shared" si="102"/>
        <v>124782836</v>
      </c>
      <c r="BV47" s="121">
        <f t="shared" si="102"/>
        <v>65296987</v>
      </c>
      <c r="BW47" s="121">
        <f t="shared" si="102"/>
        <v>446357548</v>
      </c>
      <c r="BX47" s="121">
        <f t="shared" si="102"/>
        <v>422057263</v>
      </c>
      <c r="BY47" s="121">
        <f t="shared" si="102"/>
        <v>309657369</v>
      </c>
      <c r="BZ47" s="121">
        <f t="shared" si="102"/>
        <v>261279288</v>
      </c>
      <c r="CA47" s="121">
        <f t="shared" si="102"/>
        <v>316821553</v>
      </c>
      <c r="CB47" s="121">
        <f t="shared" si="102"/>
        <v>290096644</v>
      </c>
      <c r="CC47" s="121">
        <f t="shared" si="102"/>
        <v>2507671566</v>
      </c>
      <c r="CD47" s="121">
        <f t="shared" si="102"/>
        <v>2656438347</v>
      </c>
      <c r="CE47" s="121">
        <f t="shared" si="102"/>
        <v>11114387764</v>
      </c>
      <c r="CF47" s="121">
        <f t="shared" si="102"/>
        <v>11114387764</v>
      </c>
      <c r="CG47" s="121">
        <f t="shared" si="102"/>
        <v>8868456683</v>
      </c>
      <c r="CH47" s="121">
        <f t="shared" si="102"/>
        <v>11114387764</v>
      </c>
      <c r="CI47" s="121">
        <f t="shared" si="102"/>
        <v>8868456683</v>
      </c>
      <c r="CJ47" s="121">
        <f t="shared" si="102"/>
        <v>20650047664</v>
      </c>
      <c r="CK47" s="121">
        <f t="shared" si="102"/>
        <v>15146967444</v>
      </c>
      <c r="CL47" s="121">
        <f t="shared" si="102"/>
        <v>15146967444</v>
      </c>
      <c r="CM47" s="121">
        <f t="shared" si="102"/>
        <v>79048834</v>
      </c>
      <c r="CN47" s="121">
        <f t="shared" si="102"/>
        <v>79048834</v>
      </c>
      <c r="CO47" s="121">
        <f t="shared" si="102"/>
        <v>41877881</v>
      </c>
      <c r="CP47" s="121">
        <f t="shared" si="102"/>
        <v>41877881</v>
      </c>
      <c r="CQ47" s="121">
        <f t="shared" si="102"/>
        <v>40624000</v>
      </c>
      <c r="CR47" s="121">
        <f t="shared" si="102"/>
        <v>35272000</v>
      </c>
      <c r="CS47" s="121">
        <f t="shared" si="102"/>
        <v>110931939</v>
      </c>
      <c r="CT47" s="122">
        <f t="shared" si="102"/>
        <v>68292465</v>
      </c>
      <c r="CU47" s="121">
        <f t="shared" si="102"/>
        <v>765450010</v>
      </c>
      <c r="CV47" s="121">
        <f t="shared" si="102"/>
        <v>81332826</v>
      </c>
      <c r="CW47" s="121">
        <f t="shared" si="102"/>
        <v>2628028977</v>
      </c>
      <c r="CX47" s="121">
        <f t="shared" si="102"/>
        <v>0</v>
      </c>
      <c r="CY47" s="121">
        <f t="shared" si="102"/>
        <v>1553398000</v>
      </c>
      <c r="CZ47" s="121">
        <f t="shared" si="102"/>
        <v>14158000</v>
      </c>
      <c r="DA47" s="121">
        <f t="shared" si="102"/>
        <v>0</v>
      </c>
      <c r="DB47" s="121">
        <f t="shared" si="102"/>
        <v>22770000</v>
      </c>
      <c r="DC47" s="121">
        <f t="shared" si="102"/>
        <v>0</v>
      </c>
      <c r="DD47" s="121">
        <f t="shared" si="102"/>
        <v>0</v>
      </c>
      <c r="DE47" s="121">
        <f t="shared" si="102"/>
        <v>0</v>
      </c>
      <c r="DF47" s="121">
        <f t="shared" si="102"/>
        <v>0</v>
      </c>
      <c r="DG47" s="121">
        <f t="shared" si="102"/>
        <v>265321466</v>
      </c>
      <c r="DH47" s="121">
        <f t="shared" si="102"/>
        <v>0</v>
      </c>
      <c r="DI47" s="121">
        <f t="shared" si="102"/>
        <v>20631648551</v>
      </c>
      <c r="DJ47" s="121">
        <f>+DJ45+DJ46</f>
        <v>20366327085</v>
      </c>
      <c r="DK47" s="121">
        <f t="shared" si="102"/>
        <v>15489719450</v>
      </c>
      <c r="DL47" s="121">
        <f t="shared" si="102"/>
        <v>20631648551</v>
      </c>
      <c r="DM47" s="121">
        <f>+DM45+DM46</f>
        <v>15489719450</v>
      </c>
      <c r="DN47" s="123">
        <f t="shared" si="102"/>
        <v>300000000</v>
      </c>
      <c r="DO47" s="577"/>
      <c r="DP47" s="578"/>
      <c r="DQ47" s="578"/>
      <c r="DR47" s="578"/>
      <c r="DS47" s="578"/>
      <c r="DT47" s="578"/>
      <c r="DU47" s="578"/>
      <c r="DV47" s="578"/>
      <c r="DW47" s="578"/>
      <c r="DX47" s="578"/>
      <c r="DY47" s="578"/>
      <c r="DZ47" s="578"/>
      <c r="EA47" s="578"/>
      <c r="EB47" s="578"/>
      <c r="EC47" s="578"/>
      <c r="ED47" s="578"/>
      <c r="EE47" s="578"/>
      <c r="EF47" s="578"/>
      <c r="EG47" s="578"/>
      <c r="EH47" s="578"/>
      <c r="EI47" s="578"/>
      <c r="EJ47" s="578"/>
      <c r="EK47" s="578"/>
      <c r="EL47" s="578"/>
      <c r="EM47" s="578"/>
      <c r="EN47" s="578"/>
      <c r="EO47" s="578"/>
      <c r="EP47" s="578"/>
      <c r="EQ47" s="579"/>
      <c r="ER47" s="660"/>
      <c r="ES47" s="661"/>
      <c r="ET47" s="661"/>
      <c r="EU47" s="661"/>
      <c r="EV47" s="661"/>
      <c r="EW47" s="661"/>
      <c r="EX47" s="661"/>
      <c r="EY47" s="661"/>
      <c r="EZ47" s="661"/>
      <c r="FA47" s="662"/>
    </row>
    <row r="48" spans="1:157" ht="18.75" customHeight="1" x14ac:dyDescent="0.25">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8"/>
      <c r="AT48" s="128"/>
      <c r="AU48" s="127"/>
      <c r="AV48" s="127"/>
      <c r="AW48" s="127"/>
      <c r="AX48" s="127"/>
      <c r="AY48" s="127"/>
      <c r="AZ48" s="127"/>
      <c r="BA48" s="127"/>
      <c r="BB48" s="127"/>
      <c r="BC48" s="127"/>
      <c r="BD48" s="127"/>
      <c r="BE48" s="127"/>
      <c r="BF48" s="127"/>
      <c r="BG48" s="127"/>
      <c r="BH48" s="127"/>
      <c r="BI48" s="127"/>
      <c r="BJ48" s="127"/>
      <c r="BK48" s="127"/>
      <c r="BL48" s="127"/>
      <c r="BM48" s="129">
        <f>BM12+BM19+BM26+BM33+BM40</f>
        <v>1212670572</v>
      </c>
      <c r="BN48" s="129">
        <f>BN12+BN19+BN26+BN33+BN40</f>
        <v>182915072</v>
      </c>
      <c r="BO48" s="127"/>
      <c r="BP48" s="127">
        <f>BP12+BP19+BP26+BP33+BP40</f>
        <v>929852613</v>
      </c>
      <c r="BQ48" s="127"/>
      <c r="BR48" s="127"/>
      <c r="BS48" s="127"/>
      <c r="BT48" s="127"/>
      <c r="BU48" s="127"/>
      <c r="BV48" s="127"/>
      <c r="BW48" s="127"/>
      <c r="BX48" s="127"/>
      <c r="BY48" s="127"/>
      <c r="BZ48" s="127"/>
      <c r="CA48" s="127"/>
      <c r="CB48" s="127"/>
      <c r="CC48" s="127"/>
      <c r="CD48" s="127"/>
      <c r="CE48" s="130"/>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row>
    <row r="49" spans="6:154" ht="18.75" customHeight="1" x14ac:dyDescent="0.25">
      <c r="F49" s="132" t="s">
        <v>145</v>
      </c>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s="40"/>
      <c r="AT49" s="40"/>
      <c r="AU49"/>
      <c r="AV49"/>
      <c r="AW49"/>
      <c r="AX49"/>
      <c r="AY49"/>
      <c r="AZ49"/>
      <c r="BA49"/>
      <c r="BB49"/>
      <c r="BC49"/>
      <c r="BD49"/>
      <c r="BE49"/>
      <c r="BF49" s="133">
        <f>+BD38-BE38</f>
        <v>0.44550000000000001</v>
      </c>
      <c r="BM49" s="134">
        <f>BM14+BM21+BM28+BM35+BM42</f>
        <v>226160758</v>
      </c>
      <c r="BN49" s="134">
        <f>BN14+BN21+BN28+BN35+BN42</f>
        <v>6940000</v>
      </c>
      <c r="BW49"/>
      <c r="BX49"/>
      <c r="BY49"/>
      <c r="BZ49"/>
      <c r="CA49"/>
      <c r="CB49"/>
      <c r="CC49"/>
      <c r="CD49"/>
      <c r="CE49" s="135"/>
      <c r="CF49" s="136"/>
      <c r="CG49" s="135"/>
      <c r="CH49"/>
      <c r="CI49" s="135"/>
      <c r="DA49" s="137"/>
    </row>
    <row r="50" spans="6:154" ht="18.75" customHeight="1" x14ac:dyDescent="0.25">
      <c r="F50" s="138" t="s">
        <v>146</v>
      </c>
      <c r="G50" s="602" t="s">
        <v>147</v>
      </c>
      <c r="H50" s="602"/>
      <c r="I50" s="602"/>
      <c r="J50" s="602"/>
      <c r="K50" s="602"/>
      <c r="L50" s="602"/>
      <c r="M50" s="602"/>
      <c r="N50" s="603" t="s">
        <v>148</v>
      </c>
      <c r="O50" s="603"/>
      <c r="P50" s="603"/>
      <c r="Q50" s="603"/>
      <c r="R50" s="603"/>
      <c r="S50" s="603"/>
      <c r="T50" s="603"/>
      <c r="U50" s="663"/>
      <c r="V50" s="663"/>
      <c r="W50" s="663"/>
      <c r="X50" s="663"/>
      <c r="Y50" s="663"/>
      <c r="Z50" s="663"/>
      <c r="AA50" s="663"/>
      <c r="AB50" s="663"/>
      <c r="AC50" s="663"/>
      <c r="AD50" s="663"/>
      <c r="AE50" s="663"/>
      <c r="AF50" s="663"/>
      <c r="AG50" s="663"/>
      <c r="AH50" s="663"/>
      <c r="AI50" s="663"/>
      <c r="AJ50" s="663"/>
      <c r="AK50" s="663"/>
      <c r="AL50" s="663"/>
      <c r="AM50" s="663"/>
      <c r="AN50" s="663"/>
      <c r="AO50" s="663"/>
      <c r="AP50" s="663"/>
      <c r="AQ50" s="663"/>
      <c r="AR50" s="663"/>
      <c r="AS50" s="663"/>
      <c r="AT50" s="663"/>
      <c r="AU50" s="663"/>
      <c r="AV50" s="663"/>
      <c r="AW50" s="663"/>
      <c r="AX50" s="663"/>
      <c r="AY50" s="663"/>
      <c r="AZ50" s="663"/>
      <c r="BA50" s="663"/>
      <c r="BB50" s="663"/>
      <c r="BC50" s="663"/>
      <c r="BD50" s="663"/>
      <c r="BE50" s="663"/>
      <c r="BL50" s="133"/>
      <c r="BM50" s="139"/>
      <c r="CE50" s="140"/>
      <c r="CF50" s="141"/>
      <c r="CH50" s="142"/>
      <c r="CI50" s="142"/>
      <c r="CZ50" s="142"/>
      <c r="DA50" s="137"/>
      <c r="DB50" s="137"/>
    </row>
    <row r="51" spans="6:154" ht="18.75" customHeight="1" x14ac:dyDescent="0.25">
      <c r="F51" s="143">
        <v>13</v>
      </c>
      <c r="G51" s="598" t="s">
        <v>149</v>
      </c>
      <c r="H51" s="598"/>
      <c r="I51" s="598"/>
      <c r="J51" s="598"/>
      <c r="K51" s="598"/>
      <c r="L51" s="598"/>
      <c r="M51" s="598"/>
      <c r="N51" s="599" t="s">
        <v>150</v>
      </c>
      <c r="O51" s="599"/>
      <c r="P51" s="599"/>
      <c r="Q51" s="599"/>
      <c r="R51" s="599"/>
      <c r="S51" s="599"/>
      <c r="T51" s="599"/>
      <c r="U51" s="664"/>
      <c r="V51" s="665"/>
      <c r="W51" s="665"/>
      <c r="X51" s="665"/>
      <c r="Y51" s="665"/>
      <c r="Z51" s="665"/>
      <c r="AA51" s="665"/>
      <c r="AB51" s="665"/>
      <c r="AC51" s="665"/>
      <c r="AD51" s="665"/>
      <c r="AE51" s="665"/>
      <c r="AF51" s="665"/>
      <c r="AG51" s="665"/>
      <c r="AH51" s="665"/>
      <c r="AI51" s="665"/>
      <c r="AJ51" s="665"/>
      <c r="AK51" s="665"/>
      <c r="AL51" s="665"/>
      <c r="AM51" s="665"/>
      <c r="AN51" s="665"/>
      <c r="AO51" s="665"/>
      <c r="AP51" s="665"/>
      <c r="AQ51" s="665"/>
      <c r="AR51" s="665"/>
      <c r="AS51" s="665"/>
      <c r="AT51" s="665"/>
      <c r="AU51" s="665"/>
      <c r="AV51" s="665"/>
      <c r="AW51" s="665"/>
      <c r="AX51" s="665"/>
      <c r="AY51" s="665"/>
      <c r="AZ51" s="665"/>
      <c r="BA51" s="665"/>
      <c r="BB51" s="665"/>
      <c r="BC51" s="665"/>
      <c r="BD51" s="665"/>
      <c r="BE51" s="665"/>
      <c r="BL51" s="144"/>
      <c r="BM51" s="133"/>
      <c r="CE51" s="142"/>
      <c r="CF51" s="145"/>
      <c r="DA51" s="146"/>
      <c r="DB51" s="137"/>
    </row>
    <row r="52" spans="6:154" ht="18.75" customHeight="1" x14ac:dyDescent="0.25">
      <c r="F52" s="143">
        <v>14</v>
      </c>
      <c r="G52" s="598" t="s">
        <v>151</v>
      </c>
      <c r="H52" s="598"/>
      <c r="I52" s="598"/>
      <c r="J52" s="598"/>
      <c r="K52" s="598"/>
      <c r="L52" s="598"/>
      <c r="M52" s="598"/>
      <c r="N52" s="599"/>
      <c r="O52" s="599"/>
      <c r="P52" s="599"/>
      <c r="Q52" s="599"/>
      <c r="R52" s="599"/>
      <c r="S52" s="599"/>
      <c r="T52" s="599"/>
      <c r="BF52" s="148"/>
      <c r="CE52" s="142"/>
    </row>
    <row r="53" spans="6:154" ht="18.75" customHeight="1" x14ac:dyDescent="0.25">
      <c r="AH53" s="149"/>
      <c r="AI53" s="149"/>
      <c r="AJ53" s="149"/>
      <c r="AK53" s="149"/>
      <c r="AL53" s="149"/>
      <c r="AM53" s="149"/>
      <c r="AN53" s="149"/>
      <c r="AO53" s="149"/>
      <c r="AP53" s="149"/>
      <c r="AQ53" s="149"/>
      <c r="AR53" s="149"/>
      <c r="AS53" s="150"/>
      <c r="AT53" s="150" t="s">
        <v>152</v>
      </c>
      <c r="AU53" s="149"/>
      <c r="AV53" s="149"/>
      <c r="AW53" s="149"/>
      <c r="AX53" s="149"/>
      <c r="AZ53" s="142"/>
      <c r="BF53" s="151"/>
      <c r="BL53" s="133"/>
      <c r="BM53" s="139"/>
      <c r="CJ53" s="152"/>
      <c r="CK53" s="152"/>
      <c r="CL53" s="152"/>
      <c r="CM53" s="152"/>
      <c r="CN53" s="152"/>
      <c r="CO53" s="152"/>
      <c r="CP53" s="152"/>
      <c r="CQ53" s="152"/>
      <c r="CR53" s="152"/>
      <c r="CS53" s="152"/>
      <c r="CT53" s="152"/>
      <c r="CU53" s="152"/>
      <c r="CV53" s="152"/>
      <c r="CW53" s="152"/>
      <c r="CX53" s="152"/>
      <c r="CY53" s="152"/>
      <c r="CZ53" s="152"/>
      <c r="DA53" s="152"/>
      <c r="DB53" s="152"/>
      <c r="DC53" s="152"/>
      <c r="DD53" s="152"/>
      <c r="DE53" s="152"/>
      <c r="DF53" s="152"/>
      <c r="DG53" s="152"/>
      <c r="DH53" s="152"/>
      <c r="EX53" s="153"/>
    </row>
    <row r="54" spans="6:154" ht="18.75" customHeight="1" x14ac:dyDescent="0.25">
      <c r="BF54" s="154"/>
      <c r="BL54" s="144"/>
      <c r="BM54" s="133"/>
      <c r="CJ54" s="152"/>
      <c r="CK54" s="152"/>
      <c r="CL54" s="152"/>
      <c r="CM54" s="152"/>
      <c r="CN54" s="152"/>
      <c r="CO54" s="152"/>
      <c r="CP54" s="152"/>
      <c r="CQ54" s="152"/>
      <c r="CR54" s="152"/>
      <c r="CS54" s="152"/>
      <c r="CT54" s="152"/>
      <c r="CU54" s="152"/>
      <c r="CV54" s="152"/>
      <c r="CW54" s="152"/>
      <c r="CX54" s="152"/>
      <c r="CY54" s="152"/>
      <c r="CZ54" s="152"/>
      <c r="DA54" s="152"/>
      <c r="DB54" s="152"/>
      <c r="DC54" s="152"/>
      <c r="DD54" s="152"/>
      <c r="DE54" s="152"/>
      <c r="DF54" s="152"/>
      <c r="DG54" s="152"/>
      <c r="DH54" s="152"/>
      <c r="EX54" s="153"/>
    </row>
    <row r="55" spans="6:154" ht="18.75" customHeight="1" x14ac:dyDescent="0.25">
      <c r="G55" s="155"/>
      <c r="CJ55" s="152"/>
      <c r="CK55" s="152"/>
      <c r="CL55" s="152"/>
      <c r="CM55" s="152"/>
      <c r="CN55" s="152"/>
      <c r="CO55" s="152"/>
      <c r="CP55" s="152"/>
      <c r="CQ55" s="152"/>
      <c r="CR55" s="152"/>
      <c r="CS55" s="152"/>
      <c r="CT55" s="152"/>
      <c r="CU55" s="152"/>
      <c r="CV55" s="152"/>
      <c r="CW55" s="152"/>
      <c r="CX55" s="152"/>
      <c r="CY55" s="152"/>
      <c r="CZ55" s="152"/>
      <c r="DA55" s="152"/>
      <c r="DB55" s="152"/>
      <c r="DC55" s="152"/>
      <c r="DD55" s="152"/>
      <c r="DE55" s="152"/>
      <c r="DF55" s="152"/>
      <c r="DG55" s="152"/>
      <c r="DH55" s="152"/>
      <c r="DN55" s="152"/>
      <c r="DO55" s="152"/>
      <c r="DP55" s="152"/>
      <c r="DQ55" s="152"/>
      <c r="DR55" s="152"/>
      <c r="DS55" s="152"/>
      <c r="DT55" s="152"/>
      <c r="DU55" s="152"/>
      <c r="DV55" s="152"/>
      <c r="DW55" s="152"/>
      <c r="DX55" s="152"/>
      <c r="DY55" s="152"/>
      <c r="DZ55" s="152"/>
      <c r="EA55" s="152"/>
      <c r="EB55" s="152"/>
      <c r="EC55" s="152"/>
      <c r="ED55" s="152"/>
      <c r="EE55" s="152"/>
      <c r="EF55" s="152"/>
    </row>
    <row r="56" spans="6:154" ht="18.75" customHeight="1" x14ac:dyDescent="0.25">
      <c r="BD56" s="156"/>
      <c r="BF56" s="157"/>
      <c r="BL56" s="133"/>
      <c r="CI56" s="156"/>
      <c r="CJ56" s="152"/>
      <c r="CK56" s="152"/>
      <c r="CL56" s="152"/>
      <c r="CM56" s="152"/>
      <c r="CN56" s="152"/>
      <c r="CO56" s="152"/>
      <c r="CP56" s="152"/>
      <c r="CQ56" s="152"/>
      <c r="CR56" s="152"/>
      <c r="CS56" s="152"/>
      <c r="CT56" s="152"/>
      <c r="CU56" s="152"/>
      <c r="CV56" s="152"/>
      <c r="CW56" s="152"/>
      <c r="CX56" s="152"/>
      <c r="CY56" s="152"/>
      <c r="CZ56" s="152"/>
      <c r="DA56" s="152"/>
      <c r="DB56" s="152"/>
      <c r="DC56" s="152"/>
      <c r="DD56" s="152"/>
      <c r="DE56" s="152"/>
      <c r="DF56" s="152"/>
      <c r="DG56" s="152"/>
      <c r="DH56" s="152"/>
    </row>
    <row r="57" spans="6:154" ht="18.75" customHeight="1" x14ac:dyDescent="0.25">
      <c r="G57" s="155"/>
      <c r="Q57" s="155"/>
    </row>
    <row r="58" spans="6:154" ht="18.75" customHeight="1" x14ac:dyDescent="0.25">
      <c r="BF58" s="149"/>
      <c r="CJ58" s="145"/>
      <c r="CK58" s="145"/>
      <c r="CL58" s="145"/>
      <c r="CM58" s="145"/>
      <c r="CN58" s="145"/>
      <c r="CO58" s="145"/>
      <c r="CP58" s="145"/>
      <c r="CQ58" s="145"/>
      <c r="CR58" s="145"/>
      <c r="CS58" s="145"/>
      <c r="CT58" s="145"/>
      <c r="CU58" s="145"/>
      <c r="CV58" s="145"/>
      <c r="CW58" s="145"/>
      <c r="CX58" s="145"/>
      <c r="CY58" s="145"/>
      <c r="CZ58" s="145"/>
      <c r="DA58" s="145"/>
      <c r="DB58" s="145"/>
      <c r="DC58" s="145"/>
      <c r="DD58" s="145"/>
      <c r="DE58" s="145"/>
      <c r="DF58" s="145"/>
      <c r="DG58" s="145"/>
      <c r="DH58" s="145"/>
    </row>
    <row r="60" spans="6:154" ht="18.75" customHeight="1" x14ac:dyDescent="0.25">
      <c r="BF60" s="149"/>
      <c r="CJ60" s="149"/>
      <c r="CK60" s="149"/>
      <c r="CL60" s="149"/>
      <c r="CM60" s="149"/>
      <c r="CN60" s="149"/>
      <c r="CO60" s="149"/>
      <c r="CP60" s="149"/>
      <c r="CQ60" s="149"/>
      <c r="CR60" s="149"/>
      <c r="CS60" s="149"/>
      <c r="CT60" s="149"/>
      <c r="CU60" s="149"/>
      <c r="CV60" s="149"/>
      <c r="CW60" s="149"/>
      <c r="CX60" s="149"/>
      <c r="CY60" s="149"/>
      <c r="CZ60" s="149"/>
      <c r="DA60" s="149"/>
      <c r="DB60" s="149"/>
      <c r="DC60" s="149"/>
      <c r="DD60" s="149"/>
      <c r="DE60" s="149"/>
      <c r="DF60" s="149"/>
      <c r="DG60" s="149"/>
      <c r="DH60" s="149"/>
    </row>
  </sheetData>
  <mergeCells count="86">
    <mergeCell ref="A4:E4"/>
    <mergeCell ref="F4:FA4"/>
    <mergeCell ref="A1:E3"/>
    <mergeCell ref="F1:FA1"/>
    <mergeCell ref="F2:FA2"/>
    <mergeCell ref="F3:EQ3"/>
    <mergeCell ref="ER3:FA3"/>
    <mergeCell ref="A5:E5"/>
    <mergeCell ref="F5:FA5"/>
    <mergeCell ref="A7:G8"/>
    <mergeCell ref="H7:EQ7"/>
    <mergeCell ref="ER7:ER9"/>
    <mergeCell ref="ES7:ES9"/>
    <mergeCell ref="ET7:ET9"/>
    <mergeCell ref="EU7:EU9"/>
    <mergeCell ref="EV7:EV9"/>
    <mergeCell ref="EW7:EW9"/>
    <mergeCell ref="EX7:EX9"/>
    <mergeCell ref="EY7:EY9"/>
    <mergeCell ref="EZ7:EZ9"/>
    <mergeCell ref="FA7:FA9"/>
    <mergeCell ref="H8:AA8"/>
    <mergeCell ref="AB8:BE8"/>
    <mergeCell ref="BF8:CI8"/>
    <mergeCell ref="CJ8:DM8"/>
    <mergeCell ref="DN8:EQ8"/>
    <mergeCell ref="EX10:EX16"/>
    <mergeCell ref="EY10:EY16"/>
    <mergeCell ref="EZ10:EZ16"/>
    <mergeCell ref="FA10:FA16"/>
    <mergeCell ref="A17:A23"/>
    <mergeCell ref="B17:B23"/>
    <mergeCell ref="C17:C23"/>
    <mergeCell ref="D17:D23"/>
    <mergeCell ref="E17:E23"/>
    <mergeCell ref="EW17:EW23"/>
    <mergeCell ref="A10:A16"/>
    <mergeCell ref="B10:B16"/>
    <mergeCell ref="C10:C16"/>
    <mergeCell ref="D10:D16"/>
    <mergeCell ref="E10:E16"/>
    <mergeCell ref="EW10:EW16"/>
    <mergeCell ref="EX17:EX23"/>
    <mergeCell ref="EY17:EY23"/>
    <mergeCell ref="EZ17:EZ23"/>
    <mergeCell ref="FA17:FA23"/>
    <mergeCell ref="A24:A30"/>
    <mergeCell ref="B24:B30"/>
    <mergeCell ref="C24:C30"/>
    <mergeCell ref="D24:D30"/>
    <mergeCell ref="E24:E30"/>
    <mergeCell ref="EW24:EW30"/>
    <mergeCell ref="EX24:EX30"/>
    <mergeCell ref="EY24:EY30"/>
    <mergeCell ref="EZ24:EZ30"/>
    <mergeCell ref="FA24:FA30"/>
    <mergeCell ref="A31:A37"/>
    <mergeCell ref="B31:B37"/>
    <mergeCell ref="C31:C37"/>
    <mergeCell ref="D31:D37"/>
    <mergeCell ref="E31:E37"/>
    <mergeCell ref="EW31:EW37"/>
    <mergeCell ref="EX31:EX37"/>
    <mergeCell ref="EY31:EY37"/>
    <mergeCell ref="EZ31:EZ37"/>
    <mergeCell ref="FA31:FA37"/>
    <mergeCell ref="A38:A44"/>
    <mergeCell ref="B38:B44"/>
    <mergeCell ref="C38:C44"/>
    <mergeCell ref="D38:D44"/>
    <mergeCell ref="E38:E44"/>
    <mergeCell ref="EW38:EW44"/>
    <mergeCell ref="EX38:EX44"/>
    <mergeCell ref="EY38:EY44"/>
    <mergeCell ref="EZ38:EZ44"/>
    <mergeCell ref="FA38:FA44"/>
    <mergeCell ref="A45:E47"/>
    <mergeCell ref="ER45:FA47"/>
    <mergeCell ref="G52:M52"/>
    <mergeCell ref="N52:T52"/>
    <mergeCell ref="G50:M50"/>
    <mergeCell ref="N50:T50"/>
    <mergeCell ref="U50:BE50"/>
    <mergeCell ref="G51:M51"/>
    <mergeCell ref="N51:T51"/>
    <mergeCell ref="U51:BE51"/>
  </mergeCells>
  <dataValidations count="4">
    <dataValidation type="textLength" operator="lessThanOrEqual" showInputMessage="1" showErrorMessage="1" sqref="EX24:EX30" xr:uid="{00000000-0002-0000-0100-000000000000}">
      <formula1>1000</formula1>
    </dataValidation>
    <dataValidation type="textLength" operator="lessThanOrEqual" showInputMessage="1" showErrorMessage="1" sqref="EY10:EY44 EX10:EX23 EX31:EX44" xr:uid="{00000000-0002-0000-0100-000001000000}">
      <formula1>500</formula1>
    </dataValidation>
    <dataValidation type="textLength" operator="lessThanOrEqual" showInputMessage="1" showErrorMessage="1" sqref="EW10:EW44" xr:uid="{00000000-0002-0000-0100-000002000000}">
      <formula1>2000</formula1>
    </dataValidation>
    <dataValidation type="list" allowBlank="1" showInputMessage="1" showErrorMessage="1" sqref="D10:D44" xr:uid="{00000000-0002-0000-0100-000003000000}">
      <formula1>"suma, creciente"</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86"/>
  <sheetViews>
    <sheetView zoomScale="71" zoomScaleNormal="71" workbookViewId="0">
      <selection activeCell="O8" sqref="O8"/>
    </sheetView>
  </sheetViews>
  <sheetFormatPr baseColWidth="10" defaultColWidth="11.42578125" defaultRowHeight="18.75" customHeight="1" x14ac:dyDescent="0.25"/>
  <cols>
    <col min="1" max="1" width="9.7109375" style="158" customWidth="1"/>
    <col min="2" max="2" width="16.42578125" style="158" customWidth="1"/>
    <col min="3" max="3" width="29.42578125" style="199" customWidth="1"/>
    <col min="4" max="5" width="6" style="158" customWidth="1"/>
    <col min="6" max="6" width="8" style="158" customWidth="1"/>
    <col min="7" max="7" width="8.42578125" style="158" customWidth="1"/>
    <col min="8" max="13" width="7.7109375" style="158" customWidth="1"/>
    <col min="14" max="15" width="7.7109375" style="198" customWidth="1"/>
    <col min="16" max="18" width="7.42578125" style="198" customWidth="1"/>
    <col min="19" max="19" width="8.7109375" style="198" customWidth="1"/>
    <col min="20" max="20" width="10.42578125" style="198" customWidth="1"/>
    <col min="21" max="21" width="11.28515625" style="198" customWidth="1"/>
    <col min="22" max="22" width="57" style="160" customWidth="1"/>
    <col min="23" max="28" width="11.42578125" style="160"/>
    <col min="29" max="16384" width="11.42578125" style="158"/>
  </cols>
  <sheetData>
    <row r="1" spans="1:29" ht="33.75" customHeight="1" x14ac:dyDescent="0.25">
      <c r="A1" s="716"/>
      <c r="B1" s="717"/>
      <c r="C1" s="717"/>
      <c r="D1" s="789" t="s">
        <v>0</v>
      </c>
      <c r="E1" s="790"/>
      <c r="F1" s="790"/>
      <c r="G1" s="790"/>
      <c r="H1" s="790"/>
      <c r="I1" s="790"/>
      <c r="J1" s="790"/>
      <c r="K1" s="790"/>
      <c r="L1" s="790"/>
      <c r="M1" s="790"/>
      <c r="N1" s="790"/>
      <c r="O1" s="790"/>
      <c r="P1" s="790"/>
      <c r="Q1" s="790"/>
      <c r="R1" s="790"/>
      <c r="S1" s="790"/>
      <c r="T1" s="790"/>
      <c r="U1" s="790"/>
      <c r="V1" s="791"/>
      <c r="W1" s="158"/>
      <c r="X1" s="158"/>
      <c r="Y1" s="158"/>
      <c r="Z1" s="158"/>
      <c r="AA1" s="158"/>
      <c r="AB1" s="158"/>
    </row>
    <row r="2" spans="1:29" ht="37.5" customHeight="1" x14ac:dyDescent="0.25">
      <c r="A2" s="719"/>
      <c r="B2" s="605"/>
      <c r="C2" s="605"/>
      <c r="D2" s="792" t="s">
        <v>153</v>
      </c>
      <c r="E2" s="793"/>
      <c r="F2" s="793"/>
      <c r="G2" s="793"/>
      <c r="H2" s="793"/>
      <c r="I2" s="793"/>
      <c r="J2" s="793"/>
      <c r="K2" s="793"/>
      <c r="L2" s="793"/>
      <c r="M2" s="793"/>
      <c r="N2" s="793"/>
      <c r="O2" s="793"/>
      <c r="P2" s="793"/>
      <c r="Q2" s="793"/>
      <c r="R2" s="793"/>
      <c r="S2" s="793"/>
      <c r="T2" s="793"/>
      <c r="U2" s="793"/>
      <c r="V2" s="794"/>
      <c r="W2" s="158"/>
      <c r="X2" s="158"/>
      <c r="Y2" s="158"/>
      <c r="Z2" s="158"/>
      <c r="AA2" s="158"/>
      <c r="AB2" s="158"/>
    </row>
    <row r="3" spans="1:29" ht="20.25" customHeight="1" thickBot="1" x14ac:dyDescent="0.3">
      <c r="A3" s="721"/>
      <c r="B3" s="722"/>
      <c r="C3" s="722"/>
      <c r="D3" s="795" t="s">
        <v>154</v>
      </c>
      <c r="E3" s="796"/>
      <c r="F3" s="796"/>
      <c r="G3" s="796"/>
      <c r="H3" s="796"/>
      <c r="I3" s="796"/>
      <c r="J3" s="796"/>
      <c r="K3" s="796"/>
      <c r="L3" s="796"/>
      <c r="M3" s="796"/>
      <c r="N3" s="796"/>
      <c r="O3" s="796"/>
      <c r="P3" s="796"/>
      <c r="Q3" s="796"/>
      <c r="R3" s="796"/>
      <c r="S3" s="796"/>
      <c r="T3" s="796"/>
      <c r="U3" s="797"/>
      <c r="V3" s="159" t="s">
        <v>155</v>
      </c>
      <c r="W3" s="158"/>
      <c r="X3" s="158"/>
      <c r="Y3" s="158"/>
      <c r="Z3" s="158"/>
      <c r="AA3" s="158"/>
      <c r="AB3" s="158"/>
    </row>
    <row r="4" spans="1:29" ht="18.75" customHeight="1" thickBot="1" x14ac:dyDescent="0.3">
      <c r="A4" s="629" t="s">
        <v>4</v>
      </c>
      <c r="B4" s="630"/>
      <c r="C4" s="798"/>
      <c r="D4" s="772" t="s">
        <v>5</v>
      </c>
      <c r="E4" s="773"/>
      <c r="F4" s="773"/>
      <c r="G4" s="773"/>
      <c r="H4" s="773"/>
      <c r="I4" s="773"/>
      <c r="J4" s="773"/>
      <c r="K4" s="773"/>
      <c r="L4" s="773"/>
      <c r="M4" s="773"/>
      <c r="N4" s="773"/>
      <c r="O4" s="773"/>
      <c r="P4" s="773"/>
      <c r="Q4" s="773"/>
      <c r="R4" s="773"/>
      <c r="S4" s="773"/>
      <c r="T4" s="773"/>
      <c r="U4" s="773"/>
      <c r="V4" s="774"/>
      <c r="W4" s="158"/>
      <c r="X4" s="158"/>
      <c r="Y4" s="158"/>
      <c r="Z4" s="158"/>
      <c r="AA4" s="158"/>
      <c r="AB4" s="158"/>
    </row>
    <row r="5" spans="1:29" ht="18.75" customHeight="1" thickBot="1" x14ac:dyDescent="0.3">
      <c r="A5" s="769" t="s">
        <v>6</v>
      </c>
      <c r="B5" s="770"/>
      <c r="C5" s="771"/>
      <c r="D5" s="772" t="s">
        <v>7</v>
      </c>
      <c r="E5" s="773"/>
      <c r="F5" s="773"/>
      <c r="G5" s="773"/>
      <c r="H5" s="773"/>
      <c r="I5" s="773"/>
      <c r="J5" s="773"/>
      <c r="K5" s="773"/>
      <c r="L5" s="773"/>
      <c r="M5" s="773"/>
      <c r="N5" s="773"/>
      <c r="O5" s="773"/>
      <c r="P5" s="773"/>
      <c r="Q5" s="773"/>
      <c r="R5" s="773"/>
      <c r="S5" s="773"/>
      <c r="T5" s="773"/>
      <c r="U5" s="773"/>
      <c r="V5" s="774"/>
      <c r="W5" s="158"/>
      <c r="X5" s="158"/>
      <c r="Y5" s="158"/>
      <c r="Z5" s="158"/>
      <c r="AA5" s="158"/>
      <c r="AB5" s="158"/>
    </row>
    <row r="6" spans="1:29" ht="18.75" customHeight="1" thickBot="1" x14ac:dyDescent="0.3">
      <c r="A6" s="775"/>
      <c r="B6" s="776"/>
      <c r="C6" s="776"/>
      <c r="D6" s="776"/>
      <c r="E6" s="776"/>
      <c r="F6" s="776"/>
      <c r="G6" s="776"/>
      <c r="H6" s="776"/>
      <c r="I6" s="776"/>
      <c r="J6" s="776"/>
      <c r="K6" s="776"/>
      <c r="L6" s="776"/>
      <c r="M6" s="776"/>
      <c r="N6" s="776"/>
      <c r="O6" s="776"/>
      <c r="P6" s="776"/>
      <c r="Q6" s="776"/>
      <c r="R6" s="776"/>
      <c r="S6" s="776"/>
      <c r="T6" s="776"/>
      <c r="U6" s="776"/>
      <c r="V6" s="777"/>
      <c r="W6" s="158"/>
      <c r="X6" s="158"/>
      <c r="Y6" s="158"/>
      <c r="Z6" s="158"/>
      <c r="AA6" s="158"/>
      <c r="AB6" s="158"/>
    </row>
    <row r="7" spans="1:29" s="160" customFormat="1" ht="30.75" customHeight="1" x14ac:dyDescent="0.25">
      <c r="A7" s="778" t="s">
        <v>156</v>
      </c>
      <c r="B7" s="780" t="s">
        <v>157</v>
      </c>
      <c r="C7" s="782" t="s">
        <v>158</v>
      </c>
      <c r="D7" s="784" t="s">
        <v>159</v>
      </c>
      <c r="E7" s="785"/>
      <c r="F7" s="786" t="s">
        <v>160</v>
      </c>
      <c r="G7" s="786"/>
      <c r="H7" s="786"/>
      <c r="I7" s="786"/>
      <c r="J7" s="786"/>
      <c r="K7" s="786"/>
      <c r="L7" s="786"/>
      <c r="M7" s="786"/>
      <c r="N7" s="786"/>
      <c r="O7" s="786"/>
      <c r="P7" s="786"/>
      <c r="Q7" s="786"/>
      <c r="R7" s="786"/>
      <c r="S7" s="786"/>
      <c r="T7" s="780" t="s">
        <v>161</v>
      </c>
      <c r="U7" s="780"/>
      <c r="V7" s="787" t="s">
        <v>162</v>
      </c>
    </row>
    <row r="8" spans="1:29" s="160" customFormat="1" ht="60.75" customHeight="1" thickBot="1" x14ac:dyDescent="0.3">
      <c r="A8" s="779"/>
      <c r="B8" s="781"/>
      <c r="C8" s="783"/>
      <c r="D8" s="161" t="s">
        <v>163</v>
      </c>
      <c r="E8" s="161" t="s">
        <v>164</v>
      </c>
      <c r="F8" s="161" t="s">
        <v>165</v>
      </c>
      <c r="G8" s="162" t="s">
        <v>166</v>
      </c>
      <c r="H8" s="162" t="s">
        <v>167</v>
      </c>
      <c r="I8" s="162" t="s">
        <v>168</v>
      </c>
      <c r="J8" s="162" t="s">
        <v>169</v>
      </c>
      <c r="K8" s="162" t="s">
        <v>170</v>
      </c>
      <c r="L8" s="162" t="s">
        <v>171</v>
      </c>
      <c r="M8" s="162" t="s">
        <v>172</v>
      </c>
      <c r="N8" s="162" t="s">
        <v>173</v>
      </c>
      <c r="O8" s="162" t="s">
        <v>174</v>
      </c>
      <c r="P8" s="162" t="s">
        <v>175</v>
      </c>
      <c r="Q8" s="162" t="s">
        <v>176</v>
      </c>
      <c r="R8" s="162" t="s">
        <v>177</v>
      </c>
      <c r="S8" s="163" t="s">
        <v>178</v>
      </c>
      <c r="T8" s="163" t="s">
        <v>179</v>
      </c>
      <c r="U8" s="163" t="s">
        <v>180</v>
      </c>
      <c r="V8" s="788"/>
    </row>
    <row r="9" spans="1:29" s="160" customFormat="1" ht="48.75" customHeight="1" x14ac:dyDescent="0.25">
      <c r="A9" s="745" t="s">
        <v>181</v>
      </c>
      <c r="B9" s="765" t="s">
        <v>182</v>
      </c>
      <c r="C9" s="759" t="s">
        <v>183</v>
      </c>
      <c r="D9" s="751" t="s">
        <v>184</v>
      </c>
      <c r="E9" s="751" t="s">
        <v>184</v>
      </c>
      <c r="F9" s="164" t="s">
        <v>185</v>
      </c>
      <c r="G9" s="165">
        <v>0</v>
      </c>
      <c r="H9" s="165">
        <v>0.02</v>
      </c>
      <c r="I9" s="165">
        <v>0.02</v>
      </c>
      <c r="J9" s="165">
        <v>0.02</v>
      </c>
      <c r="K9" s="165">
        <v>0.02</v>
      </c>
      <c r="L9" s="165">
        <v>0.02</v>
      </c>
      <c r="M9" s="165">
        <v>0.15</v>
      </c>
      <c r="N9" s="165">
        <v>0.15</v>
      </c>
      <c r="O9" s="165">
        <v>0.15</v>
      </c>
      <c r="P9" s="165">
        <v>0.15</v>
      </c>
      <c r="Q9" s="165">
        <v>0.15</v>
      </c>
      <c r="R9" s="165">
        <v>0.15</v>
      </c>
      <c r="S9" s="164">
        <f>SUM(G9:R9)</f>
        <v>1</v>
      </c>
      <c r="T9" s="732">
        <v>0.41</v>
      </c>
      <c r="U9" s="732">
        <v>0.1</v>
      </c>
      <c r="V9" s="734" t="s">
        <v>186</v>
      </c>
      <c r="X9" s="166"/>
      <c r="Y9" s="167"/>
    </row>
    <row r="10" spans="1:29" s="160" customFormat="1" ht="48.75" customHeight="1" thickBot="1" x14ac:dyDescent="0.3">
      <c r="A10" s="746"/>
      <c r="B10" s="766"/>
      <c r="C10" s="760"/>
      <c r="D10" s="768"/>
      <c r="E10" s="768"/>
      <c r="F10" s="168" t="s">
        <v>187</v>
      </c>
      <c r="G10" s="169">
        <v>0</v>
      </c>
      <c r="H10" s="169">
        <v>0.02</v>
      </c>
      <c r="I10" s="169">
        <v>0.02</v>
      </c>
      <c r="J10" s="169">
        <v>0.02</v>
      </c>
      <c r="K10" s="169">
        <v>0.02</v>
      </c>
      <c r="L10" s="169">
        <v>0.02</v>
      </c>
      <c r="M10" s="170">
        <v>0.15</v>
      </c>
      <c r="N10" s="170">
        <v>0.15</v>
      </c>
      <c r="O10" s="170">
        <v>0.15</v>
      </c>
      <c r="P10" s="169"/>
      <c r="Q10" s="169"/>
      <c r="R10" s="169"/>
      <c r="S10" s="168">
        <f>SUM(G10:R10)</f>
        <v>0.55000000000000004</v>
      </c>
      <c r="T10" s="736"/>
      <c r="U10" s="763"/>
      <c r="V10" s="735"/>
      <c r="X10" s="171"/>
      <c r="Y10" s="167"/>
    </row>
    <row r="11" spans="1:29" s="160" customFormat="1" ht="48.75" customHeight="1" x14ac:dyDescent="0.25">
      <c r="A11" s="746"/>
      <c r="B11" s="766"/>
      <c r="C11" s="759" t="s">
        <v>188</v>
      </c>
      <c r="D11" s="761" t="s">
        <v>184</v>
      </c>
      <c r="E11" s="761" t="s">
        <v>184</v>
      </c>
      <c r="F11" s="172" t="s">
        <v>185</v>
      </c>
      <c r="G11" s="165">
        <v>0</v>
      </c>
      <c r="H11" s="165">
        <v>0</v>
      </c>
      <c r="I11" s="165">
        <v>0</v>
      </c>
      <c r="J11" s="165">
        <v>0</v>
      </c>
      <c r="K11" s="165">
        <v>0</v>
      </c>
      <c r="L11" s="165">
        <v>0</v>
      </c>
      <c r="M11" s="165">
        <v>0.16639999999999999</v>
      </c>
      <c r="N11" s="165">
        <v>0.16669999999999999</v>
      </c>
      <c r="O11" s="165">
        <v>0.16669999999999999</v>
      </c>
      <c r="P11" s="165">
        <v>0.16669999999999999</v>
      </c>
      <c r="Q11" s="165">
        <v>0.16669999999999999</v>
      </c>
      <c r="R11" s="165">
        <v>0.1668</v>
      </c>
      <c r="S11" s="164">
        <f>SUM(G11:R11)</f>
        <v>0.99999999999999978</v>
      </c>
      <c r="T11" s="736"/>
      <c r="U11" s="762">
        <v>0.3</v>
      </c>
      <c r="V11" s="734" t="s">
        <v>189</v>
      </c>
    </row>
    <row r="12" spans="1:29" s="160" customFormat="1" ht="48.75" customHeight="1" thickBot="1" x14ac:dyDescent="0.3">
      <c r="A12" s="746"/>
      <c r="B12" s="767"/>
      <c r="C12" s="760"/>
      <c r="D12" s="752"/>
      <c r="E12" s="752"/>
      <c r="F12" s="173" t="s">
        <v>187</v>
      </c>
      <c r="G12" s="174">
        <v>0</v>
      </c>
      <c r="H12" s="174">
        <v>0</v>
      </c>
      <c r="I12" s="174">
        <v>0</v>
      </c>
      <c r="J12" s="174">
        <v>0</v>
      </c>
      <c r="K12" s="174">
        <v>0</v>
      </c>
      <c r="L12" s="174">
        <v>0</v>
      </c>
      <c r="M12" s="175">
        <v>0</v>
      </c>
      <c r="N12" s="175">
        <v>0.09</v>
      </c>
      <c r="O12" s="175">
        <v>0.121</v>
      </c>
      <c r="P12" s="174"/>
      <c r="Q12" s="174"/>
      <c r="R12" s="174"/>
      <c r="S12" s="173">
        <f>SUM(G12:R12)</f>
        <v>0.21099999999999999</v>
      </c>
      <c r="T12" s="733"/>
      <c r="U12" s="733"/>
      <c r="V12" s="735"/>
      <c r="X12" s="166"/>
      <c r="Y12" s="167"/>
    </row>
    <row r="13" spans="1:29" s="160" customFormat="1" ht="48.75" customHeight="1" x14ac:dyDescent="0.25">
      <c r="A13" s="746"/>
      <c r="B13" s="765" t="s">
        <v>190</v>
      </c>
      <c r="C13" s="759" t="s">
        <v>191</v>
      </c>
      <c r="D13" s="761" t="s">
        <v>184</v>
      </c>
      <c r="E13" s="761"/>
      <c r="F13" s="172" t="s">
        <v>185</v>
      </c>
      <c r="G13" s="165">
        <v>0</v>
      </c>
      <c r="H13" s="165">
        <v>0.02</v>
      </c>
      <c r="I13" s="165">
        <v>0.02</v>
      </c>
      <c r="J13" s="165">
        <v>0.1067</v>
      </c>
      <c r="K13" s="165">
        <v>0.1067</v>
      </c>
      <c r="L13" s="165">
        <v>0.1067</v>
      </c>
      <c r="M13" s="165">
        <v>0.1067</v>
      </c>
      <c r="N13" s="165">
        <v>0.1067</v>
      </c>
      <c r="O13" s="165">
        <v>0.1067</v>
      </c>
      <c r="P13" s="165">
        <v>0.1067</v>
      </c>
      <c r="Q13" s="165">
        <v>0.1067</v>
      </c>
      <c r="R13" s="165">
        <v>0.10639999999999999</v>
      </c>
      <c r="S13" s="172">
        <f t="shared" ref="S13:S20" si="0">SUM(G13:R13)</f>
        <v>1</v>
      </c>
      <c r="T13" s="736">
        <v>0.43</v>
      </c>
      <c r="U13" s="758">
        <v>0.1</v>
      </c>
      <c r="V13" s="734" t="s">
        <v>192</v>
      </c>
      <c r="X13" s="166"/>
      <c r="Y13" s="166"/>
      <c r="Z13" s="176"/>
      <c r="AA13" s="176"/>
      <c r="AB13" s="177"/>
      <c r="AC13" s="177"/>
    </row>
    <row r="14" spans="1:29" s="160" customFormat="1" ht="48.75" customHeight="1" thickBot="1" x14ac:dyDescent="0.3">
      <c r="A14" s="746"/>
      <c r="B14" s="766"/>
      <c r="C14" s="760"/>
      <c r="D14" s="757"/>
      <c r="E14" s="757"/>
      <c r="F14" s="178" t="s">
        <v>187</v>
      </c>
      <c r="G14" s="169">
        <v>0</v>
      </c>
      <c r="H14" s="169">
        <v>0.02</v>
      </c>
      <c r="I14" s="169">
        <v>0.02</v>
      </c>
      <c r="J14" s="169">
        <v>0.1067</v>
      </c>
      <c r="K14" s="169">
        <v>0.1067</v>
      </c>
      <c r="L14" s="169">
        <v>0.1067</v>
      </c>
      <c r="M14" s="170">
        <v>0.1067</v>
      </c>
      <c r="N14" s="170">
        <v>0</v>
      </c>
      <c r="O14" s="170">
        <v>0</v>
      </c>
      <c r="P14" s="169"/>
      <c r="Q14" s="169"/>
      <c r="R14" s="169"/>
      <c r="S14" s="178">
        <f t="shared" si="0"/>
        <v>0.46680000000000005</v>
      </c>
      <c r="T14" s="736"/>
      <c r="U14" s="758"/>
      <c r="V14" s="735"/>
      <c r="X14" s="179"/>
      <c r="Y14" s="166"/>
      <c r="Z14" s="176"/>
    </row>
    <row r="15" spans="1:29" s="160" customFormat="1" ht="48.75" customHeight="1" x14ac:dyDescent="0.25">
      <c r="A15" s="746"/>
      <c r="B15" s="766"/>
      <c r="C15" s="759" t="s">
        <v>193</v>
      </c>
      <c r="D15" s="761" t="s">
        <v>184</v>
      </c>
      <c r="E15" s="761"/>
      <c r="F15" s="172" t="s">
        <v>185</v>
      </c>
      <c r="G15" s="169">
        <v>0</v>
      </c>
      <c r="H15" s="169">
        <v>0</v>
      </c>
      <c r="I15" s="169">
        <v>0</v>
      </c>
      <c r="J15" s="169">
        <v>6.1100000000000002E-2</v>
      </c>
      <c r="K15" s="169">
        <v>6.1100000000000002E-2</v>
      </c>
      <c r="L15" s="169">
        <v>0.12540000000000001</v>
      </c>
      <c r="M15" s="169">
        <v>0.12540000000000001</v>
      </c>
      <c r="N15" s="169">
        <v>0.12540000000000001</v>
      </c>
      <c r="O15" s="169">
        <v>0.12540000000000001</v>
      </c>
      <c r="P15" s="169">
        <v>0.12540000000000001</v>
      </c>
      <c r="Q15" s="169">
        <v>0.12540000000000001</v>
      </c>
      <c r="R15" s="169">
        <v>0.12539999999999998</v>
      </c>
      <c r="S15" s="172">
        <f t="shared" si="0"/>
        <v>1</v>
      </c>
      <c r="T15" s="736"/>
      <c r="U15" s="762">
        <v>0.3</v>
      </c>
      <c r="V15" s="734" t="s">
        <v>194</v>
      </c>
    </row>
    <row r="16" spans="1:29" s="160" customFormat="1" ht="48.75" customHeight="1" thickBot="1" x14ac:dyDescent="0.3">
      <c r="A16" s="764"/>
      <c r="B16" s="767"/>
      <c r="C16" s="760"/>
      <c r="D16" s="752"/>
      <c r="E16" s="752"/>
      <c r="F16" s="173" t="s">
        <v>187</v>
      </c>
      <c r="G16" s="174">
        <v>0</v>
      </c>
      <c r="H16" s="174">
        <v>0</v>
      </c>
      <c r="I16" s="174">
        <v>0</v>
      </c>
      <c r="J16" s="174">
        <v>3.0000000000000001E-3</v>
      </c>
      <c r="K16" s="174">
        <v>1E-4</v>
      </c>
      <c r="L16" s="174">
        <v>9.5899999999999999E-2</v>
      </c>
      <c r="M16" s="175">
        <v>0.03</v>
      </c>
      <c r="N16" s="175">
        <v>0</v>
      </c>
      <c r="O16" s="175">
        <v>0</v>
      </c>
      <c r="P16" s="174"/>
      <c r="Q16" s="174"/>
      <c r="R16" s="174"/>
      <c r="S16" s="173">
        <f t="shared" si="0"/>
        <v>0.129</v>
      </c>
      <c r="T16" s="733"/>
      <c r="U16" s="733"/>
      <c r="V16" s="735"/>
      <c r="Z16" s="167"/>
      <c r="AA16" s="167"/>
    </row>
    <row r="17" spans="1:28" s="160" customFormat="1" ht="48.75" customHeight="1" thickBot="1" x14ac:dyDescent="0.3">
      <c r="A17" s="745" t="s">
        <v>195</v>
      </c>
      <c r="B17" s="747" t="s">
        <v>196</v>
      </c>
      <c r="C17" s="749" t="s">
        <v>197</v>
      </c>
      <c r="D17" s="751" t="s">
        <v>184</v>
      </c>
      <c r="E17" s="751" t="s">
        <v>184</v>
      </c>
      <c r="F17" s="164" t="s">
        <v>185</v>
      </c>
      <c r="G17" s="165">
        <v>0</v>
      </c>
      <c r="H17" s="180">
        <v>0</v>
      </c>
      <c r="I17" s="180">
        <v>0</v>
      </c>
      <c r="J17" s="180">
        <v>0</v>
      </c>
      <c r="K17" s="181">
        <v>0</v>
      </c>
      <c r="L17" s="181">
        <v>0.1429</v>
      </c>
      <c r="M17" s="182">
        <v>0.1429</v>
      </c>
      <c r="N17" s="182">
        <v>0.1429</v>
      </c>
      <c r="O17" s="182">
        <v>0.1429</v>
      </c>
      <c r="P17" s="182">
        <v>0.1429</v>
      </c>
      <c r="Q17" s="182">
        <v>0.1429</v>
      </c>
      <c r="R17" s="182">
        <v>0.14259999999999998</v>
      </c>
      <c r="S17" s="164">
        <f t="shared" si="0"/>
        <v>1</v>
      </c>
      <c r="T17" s="732">
        <v>0.04</v>
      </c>
      <c r="U17" s="732">
        <v>0.1</v>
      </c>
      <c r="V17" s="734" t="s">
        <v>198</v>
      </c>
      <c r="X17" s="183"/>
      <c r="Y17" s="184"/>
      <c r="Z17" s="166"/>
      <c r="AA17" s="176"/>
    </row>
    <row r="18" spans="1:28" s="160" customFormat="1" ht="48.75" customHeight="1" thickBot="1" x14ac:dyDescent="0.3">
      <c r="A18" s="746"/>
      <c r="B18" s="748"/>
      <c r="C18" s="750"/>
      <c r="D18" s="752"/>
      <c r="E18" s="752"/>
      <c r="F18" s="173" t="s">
        <v>187</v>
      </c>
      <c r="G18" s="185">
        <v>0</v>
      </c>
      <c r="H18" s="186">
        <v>0</v>
      </c>
      <c r="I18" s="186">
        <v>0</v>
      </c>
      <c r="J18" s="186">
        <v>0</v>
      </c>
      <c r="K18" s="186">
        <v>0</v>
      </c>
      <c r="L18" s="186">
        <v>0</v>
      </c>
      <c r="M18" s="187">
        <v>0</v>
      </c>
      <c r="N18" s="187">
        <v>0</v>
      </c>
      <c r="O18" s="187">
        <v>0</v>
      </c>
      <c r="P18" s="186"/>
      <c r="Q18" s="186"/>
      <c r="R18" s="186"/>
      <c r="S18" s="173">
        <f t="shared" si="0"/>
        <v>0</v>
      </c>
      <c r="T18" s="733"/>
      <c r="U18" s="733"/>
      <c r="V18" s="735"/>
      <c r="Z18" s="183"/>
      <c r="AA18" s="171"/>
    </row>
    <row r="19" spans="1:28" s="160" customFormat="1" ht="48.75" customHeight="1" x14ac:dyDescent="0.25">
      <c r="A19" s="746"/>
      <c r="B19" s="753" t="s">
        <v>199</v>
      </c>
      <c r="C19" s="755" t="s">
        <v>200</v>
      </c>
      <c r="D19" s="757" t="s">
        <v>184</v>
      </c>
      <c r="E19" s="757"/>
      <c r="F19" s="188" t="s">
        <v>185</v>
      </c>
      <c r="G19" s="180">
        <v>0</v>
      </c>
      <c r="H19" s="180">
        <v>0</v>
      </c>
      <c r="I19" s="180">
        <v>0</v>
      </c>
      <c r="J19" s="180">
        <v>0</v>
      </c>
      <c r="K19" s="181">
        <v>0</v>
      </c>
      <c r="L19" s="181">
        <v>0</v>
      </c>
      <c r="M19" s="182">
        <v>6.6700000000000009E-2</v>
      </c>
      <c r="N19" s="182">
        <v>6.6700000000000009E-2</v>
      </c>
      <c r="O19" s="182">
        <v>0.2167</v>
      </c>
      <c r="P19" s="182">
        <v>0.2167</v>
      </c>
      <c r="Q19" s="182">
        <v>0.2167</v>
      </c>
      <c r="R19" s="182">
        <v>0.21650000000000003</v>
      </c>
      <c r="S19" s="188">
        <f t="shared" si="0"/>
        <v>1</v>
      </c>
      <c r="T19" s="732">
        <v>0.12</v>
      </c>
      <c r="U19" s="736">
        <v>0.1</v>
      </c>
      <c r="V19" s="734" t="s">
        <v>201</v>
      </c>
      <c r="AA19" s="183"/>
    </row>
    <row r="20" spans="1:28" s="160" customFormat="1" ht="48.75" customHeight="1" thickBot="1" x14ac:dyDescent="0.3">
      <c r="A20" s="746"/>
      <c r="B20" s="754"/>
      <c r="C20" s="756"/>
      <c r="D20" s="757"/>
      <c r="E20" s="757"/>
      <c r="F20" s="178" t="s">
        <v>187</v>
      </c>
      <c r="G20" s="189">
        <v>0</v>
      </c>
      <c r="H20" s="189">
        <v>0</v>
      </c>
      <c r="I20" s="189">
        <v>0</v>
      </c>
      <c r="J20" s="189">
        <v>0</v>
      </c>
      <c r="K20" s="189">
        <v>0</v>
      </c>
      <c r="L20" s="189">
        <v>0</v>
      </c>
      <c r="M20" s="190">
        <v>0</v>
      </c>
      <c r="N20" s="190">
        <v>0</v>
      </c>
      <c r="O20" s="190">
        <v>0</v>
      </c>
      <c r="P20" s="189"/>
      <c r="Q20" s="189"/>
      <c r="R20" s="189"/>
      <c r="S20" s="178">
        <f t="shared" si="0"/>
        <v>0</v>
      </c>
      <c r="T20" s="736"/>
      <c r="U20" s="736"/>
      <c r="V20" s="735"/>
    </row>
    <row r="21" spans="1:28" s="194" customFormat="1" ht="31.5" customHeight="1" thickBot="1" x14ac:dyDescent="0.3">
      <c r="A21" s="737" t="s">
        <v>202</v>
      </c>
      <c r="B21" s="738"/>
      <c r="C21" s="738"/>
      <c r="D21" s="738"/>
      <c r="E21" s="738"/>
      <c r="F21" s="738"/>
      <c r="G21" s="738"/>
      <c r="H21" s="738"/>
      <c r="I21" s="738"/>
      <c r="J21" s="738"/>
      <c r="K21" s="738"/>
      <c r="L21" s="738"/>
      <c r="M21" s="738"/>
      <c r="N21" s="738"/>
      <c r="O21" s="738"/>
      <c r="P21" s="738"/>
      <c r="Q21" s="738"/>
      <c r="R21" s="738"/>
      <c r="S21" s="738"/>
      <c r="T21" s="191">
        <f>SUM(T9:T20)</f>
        <v>1</v>
      </c>
      <c r="U21" s="191">
        <f>SUM(U9:U20)</f>
        <v>1</v>
      </c>
      <c r="V21" s="192"/>
      <c r="W21" s="193"/>
      <c r="X21" s="193"/>
      <c r="Y21" s="193"/>
      <c r="Z21" s="193"/>
      <c r="AA21" s="193"/>
      <c r="AB21" s="193"/>
    </row>
    <row r="22" spans="1:28" ht="18.75" customHeight="1" x14ac:dyDescent="0.25">
      <c r="A22" s="160"/>
      <c r="B22" s="160"/>
      <c r="C22" s="195"/>
      <c r="D22" s="160"/>
      <c r="E22" s="160"/>
      <c r="F22" s="160"/>
      <c r="G22" s="160"/>
      <c r="H22" s="160"/>
      <c r="I22" s="160"/>
      <c r="J22" s="160"/>
      <c r="K22" s="160"/>
      <c r="L22" s="160"/>
      <c r="M22" s="160"/>
      <c r="N22" s="166"/>
      <c r="O22" s="166"/>
      <c r="P22" s="166"/>
      <c r="Q22" s="166"/>
      <c r="R22" s="166"/>
      <c r="S22" s="166"/>
      <c r="T22" s="166"/>
      <c r="U22" s="166"/>
    </row>
    <row r="23" spans="1:28" ht="18.75" customHeight="1" x14ac:dyDescent="0.25">
      <c r="B23" s="132"/>
      <c r="C23" s="3"/>
      <c r="D23" s="3"/>
      <c r="E23" s="3"/>
      <c r="F23" s="3"/>
      <c r="G23" s="3"/>
      <c r="H23" s="3"/>
      <c r="I23" s="196" t="e">
        <f>+J23*#REF!/#REF!</f>
        <v>#REF!</v>
      </c>
      <c r="J23" s="197">
        <v>0.15</v>
      </c>
      <c r="K23" s="160"/>
      <c r="L23" s="160"/>
      <c r="M23" s="160"/>
      <c r="N23" s="160"/>
      <c r="O23" s="166"/>
      <c r="P23" s="166"/>
      <c r="Q23" s="166"/>
      <c r="R23" s="166"/>
      <c r="S23" s="166"/>
      <c r="T23" s="166"/>
      <c r="U23" s="166"/>
    </row>
    <row r="24" spans="1:28" ht="18.75" customHeight="1" x14ac:dyDescent="0.25">
      <c r="A24" s="160"/>
      <c r="B24" s="138" t="s">
        <v>146</v>
      </c>
      <c r="C24" s="739" t="s">
        <v>147</v>
      </c>
      <c r="D24" s="740"/>
      <c r="E24" s="740"/>
      <c r="F24" s="740"/>
      <c r="G24" s="740"/>
      <c r="H24" s="740"/>
      <c r="I24" s="741"/>
      <c r="J24" s="742" t="s">
        <v>148</v>
      </c>
      <c r="K24" s="743"/>
      <c r="L24" s="743"/>
      <c r="M24" s="743"/>
      <c r="N24" s="743"/>
      <c r="O24" s="743"/>
      <c r="P24" s="744"/>
      <c r="Q24" s="166"/>
      <c r="R24" s="166"/>
      <c r="S24" s="166"/>
      <c r="T24" s="166"/>
      <c r="U24" s="166"/>
    </row>
    <row r="25" spans="1:28" ht="18.75" customHeight="1" x14ac:dyDescent="0.25">
      <c r="A25" s="160"/>
      <c r="B25" s="143">
        <v>13</v>
      </c>
      <c r="C25" s="598" t="s">
        <v>149</v>
      </c>
      <c r="D25" s="598"/>
      <c r="E25" s="598"/>
      <c r="F25" s="598"/>
      <c r="G25" s="598"/>
      <c r="H25" s="598"/>
      <c r="I25" s="598"/>
      <c r="J25" s="598" t="s">
        <v>150</v>
      </c>
      <c r="K25" s="598"/>
      <c r="L25" s="598"/>
      <c r="M25" s="598"/>
      <c r="N25" s="598"/>
      <c r="O25" s="598"/>
      <c r="P25" s="598"/>
      <c r="Q25" s="166"/>
      <c r="R25" s="166"/>
      <c r="S25" s="166"/>
      <c r="T25" s="166"/>
      <c r="U25" s="166"/>
    </row>
    <row r="26" spans="1:28" ht="18.75" customHeight="1" x14ac:dyDescent="0.25">
      <c r="A26" s="160"/>
      <c r="B26" s="143">
        <v>14</v>
      </c>
      <c r="C26" s="598" t="s">
        <v>151</v>
      </c>
      <c r="D26" s="598"/>
      <c r="E26" s="598"/>
      <c r="F26" s="598"/>
      <c r="G26" s="598"/>
      <c r="H26" s="598"/>
      <c r="I26" s="598"/>
      <c r="J26" s="599" t="s">
        <v>203</v>
      </c>
      <c r="K26" s="599"/>
      <c r="L26" s="599"/>
      <c r="M26" s="599"/>
      <c r="N26" s="599"/>
      <c r="O26" s="599"/>
      <c r="P26" s="599"/>
      <c r="Q26" s="166"/>
      <c r="R26" s="166"/>
      <c r="S26" s="166"/>
      <c r="T26" s="166"/>
      <c r="U26" s="166"/>
    </row>
    <row r="27" spans="1:28" ht="18.75" customHeight="1" x14ac:dyDescent="0.25">
      <c r="A27" s="160"/>
      <c r="B27" s="160"/>
      <c r="C27" s="195"/>
      <c r="D27" s="160"/>
      <c r="E27" s="160"/>
      <c r="F27" s="160"/>
      <c r="G27" s="160"/>
      <c r="H27" s="160"/>
      <c r="I27" s="160"/>
      <c r="J27" s="160"/>
      <c r="K27" s="160"/>
      <c r="L27" s="160"/>
      <c r="M27" s="160"/>
      <c r="N27" s="166"/>
      <c r="O27" s="166"/>
      <c r="P27" s="166"/>
      <c r="Q27" s="166"/>
      <c r="R27" s="166"/>
      <c r="S27" s="166"/>
      <c r="T27" s="166"/>
      <c r="U27" s="166"/>
    </row>
    <row r="28" spans="1:28" ht="18.75" customHeight="1" x14ac:dyDescent="0.25">
      <c r="A28" s="160"/>
      <c r="B28" s="160"/>
      <c r="C28" s="195"/>
      <c r="D28" s="160"/>
      <c r="E28" s="160"/>
      <c r="F28" s="160"/>
      <c r="G28" s="160"/>
      <c r="H28" s="177"/>
      <c r="I28" s="177"/>
      <c r="J28" s="177"/>
      <c r="K28" s="177"/>
      <c r="L28" s="177"/>
      <c r="M28" s="177"/>
      <c r="N28" s="177"/>
      <c r="O28" s="177"/>
      <c r="P28" s="177"/>
      <c r="Q28" s="177"/>
      <c r="R28" s="177"/>
      <c r="S28" s="166"/>
      <c r="T28" s="166"/>
      <c r="U28" s="166"/>
    </row>
    <row r="29" spans="1:28" ht="18.75" customHeight="1" x14ac:dyDescent="0.25">
      <c r="A29" s="160"/>
      <c r="B29" s="160"/>
      <c r="C29" s="195"/>
      <c r="D29" s="160"/>
      <c r="E29" s="160"/>
      <c r="F29" s="160"/>
      <c r="G29" s="160"/>
      <c r="H29" s="160"/>
      <c r="I29" s="160"/>
      <c r="J29" s="160"/>
      <c r="K29" s="160"/>
      <c r="L29" s="160"/>
      <c r="M29" s="160"/>
      <c r="N29" s="166"/>
      <c r="O29" s="166"/>
      <c r="P29" s="166"/>
      <c r="Q29" s="166"/>
      <c r="R29" s="166"/>
      <c r="S29" s="166"/>
      <c r="T29" s="166"/>
      <c r="U29" s="166"/>
    </row>
    <row r="30" spans="1:28" ht="18.75" customHeight="1" x14ac:dyDescent="0.25">
      <c r="A30" s="160"/>
      <c r="B30" s="160"/>
      <c r="C30" s="195"/>
      <c r="D30" s="160"/>
      <c r="E30" s="160"/>
      <c r="F30" s="160"/>
      <c r="G30" s="160"/>
      <c r="H30" s="160"/>
      <c r="I30" s="160"/>
      <c r="J30" s="160"/>
      <c r="K30" s="160"/>
      <c r="L30" s="160"/>
      <c r="M30" s="160"/>
      <c r="N30" s="166"/>
      <c r="O30" s="166"/>
      <c r="P30" s="166"/>
      <c r="Q30" s="166"/>
      <c r="R30" s="166"/>
      <c r="S30" s="166"/>
      <c r="T30" s="166"/>
      <c r="U30" s="166"/>
    </row>
    <row r="31" spans="1:28" ht="18.75" customHeight="1" x14ac:dyDescent="0.25">
      <c r="A31" s="160"/>
      <c r="B31" s="160"/>
      <c r="C31" s="195"/>
      <c r="D31" s="160"/>
      <c r="E31" s="160"/>
      <c r="F31" s="160"/>
      <c r="G31" s="160"/>
      <c r="H31" s="160"/>
      <c r="I31" s="160"/>
      <c r="J31" s="160"/>
      <c r="K31" s="160"/>
      <c r="L31" s="160"/>
      <c r="M31" s="160"/>
      <c r="N31" s="166"/>
      <c r="O31" s="166"/>
      <c r="P31" s="166"/>
      <c r="Q31" s="166"/>
      <c r="R31" s="166"/>
      <c r="S31" s="166"/>
      <c r="T31" s="166"/>
      <c r="U31" s="166"/>
    </row>
    <row r="32" spans="1:28" ht="18.75" customHeight="1" x14ac:dyDescent="0.25">
      <c r="A32" s="160"/>
      <c r="B32" s="160"/>
      <c r="C32" s="195"/>
      <c r="D32" s="160"/>
      <c r="E32" s="160"/>
      <c r="F32" s="160"/>
      <c r="G32" s="160"/>
      <c r="H32" s="160"/>
      <c r="I32" s="160"/>
      <c r="J32" s="160"/>
      <c r="K32" s="160"/>
      <c r="L32" s="160"/>
      <c r="M32" s="160"/>
      <c r="N32" s="166"/>
      <c r="O32" s="166"/>
      <c r="P32" s="166"/>
      <c r="Q32" s="166"/>
      <c r="R32" s="166"/>
      <c r="S32" s="166"/>
      <c r="T32" s="166"/>
      <c r="U32" s="166"/>
    </row>
    <row r="33" spans="1:21" ht="18.75" customHeight="1" x14ac:dyDescent="0.25">
      <c r="A33" s="160"/>
      <c r="B33" s="160"/>
      <c r="C33" s="195"/>
      <c r="D33" s="160"/>
      <c r="E33" s="160"/>
      <c r="F33" s="160"/>
      <c r="G33" s="160"/>
      <c r="H33" s="160"/>
      <c r="I33" s="160"/>
      <c r="J33" s="160"/>
      <c r="K33" s="160"/>
      <c r="L33" s="160"/>
      <c r="M33" s="160"/>
      <c r="N33" s="166"/>
      <c r="O33" s="166"/>
      <c r="P33" s="166"/>
      <c r="Q33" s="166"/>
      <c r="R33" s="166"/>
      <c r="S33" s="166"/>
      <c r="T33" s="166"/>
      <c r="U33" s="166"/>
    </row>
    <row r="34" spans="1:21" ht="18.75" customHeight="1" x14ac:dyDescent="0.25">
      <c r="A34" s="160"/>
      <c r="B34" s="160"/>
      <c r="C34" s="195"/>
      <c r="D34" s="160"/>
      <c r="E34" s="160"/>
      <c r="F34" s="160"/>
      <c r="G34" s="160"/>
      <c r="H34" s="160"/>
      <c r="I34" s="160"/>
      <c r="J34" s="160"/>
      <c r="K34" s="160"/>
      <c r="L34" s="160"/>
      <c r="M34" s="160"/>
      <c r="N34" s="166"/>
      <c r="O34" s="166"/>
      <c r="P34" s="166"/>
      <c r="Q34" s="166"/>
      <c r="R34" s="166"/>
      <c r="S34" s="166"/>
      <c r="T34" s="166"/>
      <c r="U34" s="166"/>
    </row>
    <row r="35" spans="1:21" ht="18.75" customHeight="1" x14ac:dyDescent="0.25">
      <c r="A35" s="160"/>
      <c r="B35" s="160"/>
      <c r="C35" s="195"/>
      <c r="D35" s="160"/>
      <c r="E35" s="160"/>
      <c r="F35" s="160"/>
      <c r="G35" s="160"/>
      <c r="H35" s="160"/>
      <c r="I35" s="160"/>
      <c r="J35" s="160"/>
      <c r="K35" s="160"/>
      <c r="L35" s="160"/>
      <c r="M35" s="160"/>
      <c r="N35" s="166"/>
      <c r="O35" s="166"/>
      <c r="P35" s="166"/>
      <c r="Q35" s="166"/>
      <c r="R35" s="166"/>
      <c r="S35" s="166"/>
      <c r="T35" s="166"/>
      <c r="U35" s="166"/>
    </row>
    <row r="36" spans="1:21" ht="18.75" customHeight="1" x14ac:dyDescent="0.25">
      <c r="A36" s="160"/>
      <c r="B36" s="160"/>
      <c r="C36" s="195"/>
      <c r="D36" s="160"/>
      <c r="E36" s="160"/>
      <c r="F36" s="160"/>
      <c r="G36" s="160"/>
      <c r="H36" s="160"/>
      <c r="I36" s="160"/>
      <c r="J36" s="160"/>
      <c r="K36" s="160"/>
      <c r="L36" s="160"/>
      <c r="M36" s="160"/>
      <c r="N36" s="166"/>
      <c r="O36" s="166"/>
      <c r="P36" s="166"/>
      <c r="Q36" s="166"/>
      <c r="R36" s="166"/>
      <c r="S36" s="166"/>
      <c r="T36" s="166"/>
      <c r="U36" s="166"/>
    </row>
    <row r="37" spans="1:21" ht="18.75" customHeight="1" x14ac:dyDescent="0.25">
      <c r="A37" s="160"/>
      <c r="B37" s="160"/>
      <c r="C37" s="195"/>
      <c r="D37" s="160"/>
      <c r="E37" s="160"/>
      <c r="F37" s="160"/>
      <c r="G37" s="160"/>
      <c r="H37" s="160"/>
      <c r="I37" s="160"/>
      <c r="J37" s="160"/>
      <c r="K37" s="160"/>
      <c r="L37" s="160"/>
      <c r="M37" s="160"/>
      <c r="N37" s="166"/>
      <c r="O37" s="166"/>
      <c r="P37" s="166"/>
      <c r="Q37" s="166"/>
      <c r="R37" s="166"/>
      <c r="S37" s="166"/>
      <c r="T37" s="166"/>
      <c r="U37" s="166"/>
    </row>
    <row r="38" spans="1:21" ht="18.75" customHeight="1" x14ac:dyDescent="0.25">
      <c r="A38" s="160"/>
      <c r="B38" s="160"/>
      <c r="C38" s="195"/>
      <c r="D38" s="160"/>
      <c r="E38" s="160"/>
      <c r="F38" s="160"/>
      <c r="G38" s="160"/>
      <c r="H38" s="160"/>
      <c r="I38" s="160"/>
      <c r="J38" s="160"/>
      <c r="K38" s="160"/>
      <c r="L38" s="160"/>
      <c r="M38" s="160"/>
      <c r="N38" s="166"/>
      <c r="O38" s="166"/>
      <c r="P38" s="166"/>
      <c r="Q38" s="166"/>
      <c r="R38" s="166"/>
      <c r="S38" s="166"/>
      <c r="T38" s="166"/>
      <c r="U38" s="166"/>
    </row>
    <row r="39" spans="1:21" ht="18.75" customHeight="1" x14ac:dyDescent="0.25">
      <c r="A39" s="160"/>
      <c r="B39" s="160"/>
      <c r="C39" s="195"/>
      <c r="D39" s="160"/>
      <c r="E39" s="160"/>
      <c r="F39" s="160"/>
      <c r="G39" s="160"/>
      <c r="H39" s="160"/>
      <c r="I39" s="160"/>
      <c r="J39" s="160"/>
      <c r="K39" s="160"/>
      <c r="L39" s="160"/>
      <c r="M39" s="160"/>
      <c r="N39" s="166"/>
      <c r="O39" s="166"/>
      <c r="P39" s="166"/>
      <c r="Q39" s="166"/>
      <c r="R39" s="166"/>
      <c r="S39" s="166"/>
      <c r="T39" s="166"/>
      <c r="U39" s="166"/>
    </row>
    <row r="40" spans="1:21" ht="18.75" customHeight="1" x14ac:dyDescent="0.25">
      <c r="A40" s="160"/>
      <c r="B40" s="160"/>
      <c r="C40" s="195"/>
      <c r="D40" s="160"/>
      <c r="E40" s="160"/>
      <c r="F40" s="160"/>
      <c r="G40" s="160"/>
      <c r="H40" s="160"/>
      <c r="I40" s="160"/>
      <c r="J40" s="160"/>
      <c r="K40" s="160"/>
      <c r="L40" s="160"/>
      <c r="M40" s="160"/>
      <c r="N40" s="166"/>
      <c r="O40" s="166"/>
      <c r="P40" s="166"/>
      <c r="Q40" s="166"/>
      <c r="R40" s="166"/>
      <c r="S40" s="166"/>
      <c r="T40" s="166"/>
      <c r="U40" s="166"/>
    </row>
    <row r="41" spans="1:21" ht="18.75" customHeight="1" x14ac:dyDescent="0.25">
      <c r="A41" s="160"/>
      <c r="B41" s="160"/>
      <c r="C41" s="195"/>
      <c r="D41" s="160"/>
      <c r="E41" s="160"/>
      <c r="F41" s="160"/>
      <c r="G41" s="160"/>
      <c r="H41" s="160"/>
      <c r="I41" s="160"/>
      <c r="J41" s="160"/>
      <c r="K41" s="160"/>
      <c r="L41" s="160"/>
      <c r="M41" s="160"/>
      <c r="N41" s="166"/>
      <c r="O41" s="166"/>
      <c r="P41" s="166"/>
      <c r="Q41" s="166"/>
      <c r="R41" s="166"/>
      <c r="S41" s="166"/>
      <c r="T41" s="166"/>
      <c r="U41" s="166"/>
    </row>
    <row r="42" spans="1:21" ht="18.75" customHeight="1" x14ac:dyDescent="0.25">
      <c r="A42" s="160"/>
      <c r="B42" s="160"/>
      <c r="C42" s="195"/>
      <c r="D42" s="160"/>
      <c r="E42" s="160"/>
      <c r="F42" s="160"/>
      <c r="G42" s="160"/>
      <c r="H42" s="160"/>
      <c r="I42" s="160"/>
      <c r="J42" s="160"/>
      <c r="K42" s="160"/>
      <c r="L42" s="160"/>
      <c r="M42" s="160"/>
      <c r="N42" s="166"/>
      <c r="O42" s="166"/>
      <c r="P42" s="166"/>
      <c r="Q42" s="166"/>
      <c r="R42" s="166"/>
      <c r="S42" s="166"/>
      <c r="T42" s="166"/>
      <c r="U42" s="166"/>
    </row>
    <row r="43" spans="1:21" ht="18.75" customHeight="1" x14ac:dyDescent="0.25">
      <c r="A43" s="160"/>
      <c r="B43" s="160"/>
      <c r="C43" s="195"/>
      <c r="D43" s="160"/>
      <c r="E43" s="160"/>
      <c r="F43" s="160"/>
      <c r="G43" s="160"/>
      <c r="H43" s="160"/>
      <c r="I43" s="160"/>
      <c r="J43" s="160"/>
      <c r="K43" s="160"/>
      <c r="L43" s="160"/>
      <c r="M43" s="160"/>
      <c r="N43" s="166"/>
      <c r="O43" s="166"/>
      <c r="P43" s="166"/>
      <c r="Q43" s="166"/>
      <c r="R43" s="166"/>
      <c r="S43" s="166"/>
      <c r="T43" s="166"/>
      <c r="U43" s="166"/>
    </row>
    <row r="44" spans="1:21" ht="18.75" customHeight="1" x14ac:dyDescent="0.25">
      <c r="A44" s="160"/>
      <c r="B44" s="160"/>
      <c r="C44" s="195"/>
      <c r="D44" s="160"/>
      <c r="E44" s="160"/>
      <c r="F44" s="160"/>
      <c r="G44" s="160"/>
      <c r="H44" s="160"/>
      <c r="I44" s="160"/>
      <c r="J44" s="160"/>
      <c r="K44" s="160"/>
      <c r="L44" s="160"/>
      <c r="M44" s="160"/>
      <c r="N44" s="166"/>
      <c r="O44" s="166"/>
      <c r="P44" s="166"/>
      <c r="Q44" s="166"/>
      <c r="R44" s="166"/>
      <c r="S44" s="166"/>
      <c r="T44" s="166"/>
      <c r="U44" s="166"/>
    </row>
    <row r="45" spans="1:21" ht="18.75" customHeight="1" x14ac:dyDescent="0.25">
      <c r="A45" s="160"/>
      <c r="B45" s="160"/>
      <c r="C45" s="195"/>
      <c r="D45" s="160"/>
      <c r="E45" s="160"/>
      <c r="F45" s="160"/>
      <c r="G45" s="160"/>
      <c r="H45" s="160"/>
      <c r="I45" s="160"/>
      <c r="J45" s="160"/>
      <c r="K45" s="160"/>
      <c r="L45" s="160"/>
      <c r="M45" s="160"/>
      <c r="N45" s="166"/>
      <c r="O45" s="166"/>
      <c r="P45" s="166"/>
      <c r="Q45" s="166"/>
      <c r="R45" s="166"/>
      <c r="S45" s="166"/>
      <c r="T45" s="166"/>
      <c r="U45" s="166"/>
    </row>
    <row r="46" spans="1:21" ht="18.75" customHeight="1" x14ac:dyDescent="0.25">
      <c r="A46" s="160"/>
      <c r="B46" s="160"/>
      <c r="C46" s="195"/>
      <c r="D46" s="160"/>
      <c r="E46" s="160"/>
      <c r="F46" s="160"/>
      <c r="G46" s="160"/>
      <c r="H46" s="160"/>
      <c r="I46" s="160"/>
      <c r="J46" s="160"/>
      <c r="K46" s="160"/>
      <c r="L46" s="160"/>
      <c r="M46" s="160"/>
      <c r="N46" s="166"/>
      <c r="O46" s="166"/>
      <c r="P46" s="166"/>
      <c r="Q46" s="166"/>
      <c r="R46" s="166"/>
      <c r="S46" s="166"/>
      <c r="T46" s="166"/>
      <c r="U46" s="166"/>
    </row>
    <row r="47" spans="1:21" ht="18.75" customHeight="1" x14ac:dyDescent="0.25">
      <c r="A47" s="160"/>
      <c r="B47" s="160"/>
      <c r="C47" s="195"/>
      <c r="D47" s="160"/>
      <c r="E47" s="160"/>
      <c r="F47" s="160"/>
      <c r="G47" s="160"/>
      <c r="H47" s="160"/>
      <c r="I47" s="160"/>
      <c r="J47" s="160"/>
      <c r="K47" s="160"/>
      <c r="L47" s="160"/>
      <c r="M47" s="160"/>
      <c r="N47" s="166"/>
      <c r="O47" s="166"/>
      <c r="P47" s="166"/>
      <c r="Q47" s="166"/>
      <c r="R47" s="166"/>
      <c r="S47" s="166"/>
      <c r="T47" s="166"/>
      <c r="U47" s="166"/>
    </row>
    <row r="48" spans="1:21" ht="18.75" customHeight="1" x14ac:dyDescent="0.25">
      <c r="A48" s="160"/>
      <c r="B48" s="160"/>
      <c r="C48" s="195"/>
      <c r="D48" s="160"/>
      <c r="E48" s="160"/>
      <c r="F48" s="160"/>
      <c r="G48" s="160"/>
      <c r="H48" s="160"/>
      <c r="I48" s="160"/>
      <c r="J48" s="160"/>
      <c r="K48" s="160"/>
      <c r="L48" s="160"/>
      <c r="M48" s="160"/>
      <c r="N48" s="166"/>
      <c r="O48" s="166"/>
      <c r="P48" s="166"/>
      <c r="Q48" s="166"/>
      <c r="R48" s="166"/>
      <c r="S48" s="166"/>
      <c r="T48" s="166"/>
      <c r="U48" s="166"/>
    </row>
    <row r="49" spans="1:21" ht="18.75" customHeight="1" x14ac:dyDescent="0.25">
      <c r="A49" s="160"/>
      <c r="B49" s="160"/>
      <c r="C49" s="195"/>
      <c r="D49" s="160"/>
      <c r="E49" s="160"/>
      <c r="F49" s="160"/>
      <c r="G49" s="160"/>
      <c r="H49" s="160"/>
      <c r="I49" s="160"/>
      <c r="J49" s="160"/>
      <c r="K49" s="160"/>
      <c r="L49" s="160"/>
      <c r="M49" s="160"/>
      <c r="N49" s="166"/>
      <c r="O49" s="166"/>
      <c r="P49" s="166"/>
      <c r="Q49" s="166"/>
      <c r="R49" s="166"/>
      <c r="S49" s="166"/>
      <c r="T49" s="166"/>
      <c r="U49" s="166"/>
    </row>
    <row r="50" spans="1:21" ht="18.75" customHeight="1" x14ac:dyDescent="0.25">
      <c r="A50" s="160"/>
      <c r="B50" s="160"/>
      <c r="C50" s="195"/>
      <c r="D50" s="160"/>
      <c r="E50" s="160"/>
      <c r="F50" s="160"/>
      <c r="G50" s="160"/>
      <c r="H50" s="160"/>
      <c r="I50" s="160"/>
      <c r="J50" s="160"/>
      <c r="K50" s="160"/>
      <c r="L50" s="160"/>
      <c r="M50" s="160"/>
      <c r="N50" s="166"/>
      <c r="O50" s="166"/>
      <c r="P50" s="166"/>
      <c r="Q50" s="166"/>
      <c r="R50" s="166"/>
      <c r="S50" s="166"/>
      <c r="T50" s="166"/>
      <c r="U50" s="166"/>
    </row>
    <row r="51" spans="1:21" ht="18.75" customHeight="1" x14ac:dyDescent="0.25">
      <c r="A51" s="160"/>
      <c r="B51" s="160"/>
      <c r="C51" s="195"/>
      <c r="D51" s="160"/>
      <c r="E51" s="160"/>
      <c r="F51" s="160"/>
      <c r="G51" s="160"/>
      <c r="H51" s="160"/>
      <c r="I51" s="160"/>
      <c r="J51" s="160"/>
      <c r="K51" s="160"/>
      <c r="L51" s="160"/>
      <c r="M51" s="160"/>
      <c r="N51" s="166"/>
      <c r="O51" s="166"/>
      <c r="P51" s="166"/>
      <c r="Q51" s="166"/>
      <c r="R51" s="166"/>
      <c r="S51" s="166"/>
      <c r="T51" s="166"/>
      <c r="U51" s="166"/>
    </row>
    <row r="52" spans="1:21" ht="18.75" customHeight="1" x14ac:dyDescent="0.25">
      <c r="A52" s="160"/>
      <c r="B52" s="160"/>
      <c r="C52" s="195"/>
      <c r="D52" s="160"/>
      <c r="E52" s="160"/>
      <c r="F52" s="160"/>
      <c r="G52" s="160"/>
      <c r="H52" s="160"/>
      <c r="I52" s="160"/>
      <c r="J52" s="160"/>
      <c r="K52" s="160"/>
      <c r="L52" s="160"/>
      <c r="M52" s="160"/>
      <c r="N52" s="166"/>
      <c r="O52" s="166"/>
      <c r="P52" s="166"/>
      <c r="Q52" s="166"/>
      <c r="R52" s="166"/>
      <c r="S52" s="166"/>
      <c r="T52" s="166"/>
      <c r="U52" s="166"/>
    </row>
    <row r="53" spans="1:21" ht="18.75" customHeight="1" x14ac:dyDescent="0.25">
      <c r="A53" s="160"/>
      <c r="B53" s="160"/>
      <c r="C53" s="195"/>
      <c r="D53" s="160"/>
      <c r="E53" s="160"/>
      <c r="F53" s="160"/>
      <c r="G53" s="160"/>
      <c r="H53" s="160"/>
      <c r="I53" s="160"/>
      <c r="J53" s="160"/>
      <c r="K53" s="160"/>
      <c r="L53" s="160"/>
      <c r="M53" s="160"/>
      <c r="N53" s="166"/>
      <c r="O53" s="166"/>
      <c r="P53" s="166"/>
      <c r="Q53" s="166"/>
      <c r="R53" s="166"/>
      <c r="S53" s="166"/>
      <c r="T53" s="166"/>
      <c r="U53" s="166"/>
    </row>
    <row r="54" spans="1:21" ht="18.75" customHeight="1" x14ac:dyDescent="0.25">
      <c r="A54" s="160"/>
      <c r="B54" s="160"/>
      <c r="C54" s="195"/>
      <c r="D54" s="160"/>
      <c r="E54" s="160"/>
      <c r="F54" s="160"/>
      <c r="G54" s="160"/>
      <c r="H54" s="160"/>
      <c r="I54" s="160"/>
      <c r="J54" s="160"/>
      <c r="K54" s="160"/>
      <c r="L54" s="160"/>
      <c r="M54" s="160"/>
      <c r="N54" s="166"/>
      <c r="O54" s="166"/>
      <c r="P54" s="166"/>
      <c r="Q54" s="166"/>
      <c r="R54" s="166"/>
      <c r="S54" s="166"/>
      <c r="T54" s="166"/>
      <c r="U54" s="166"/>
    </row>
    <row r="55" spans="1:21" ht="18.75" customHeight="1" x14ac:dyDescent="0.25">
      <c r="A55" s="160"/>
      <c r="B55" s="160"/>
      <c r="C55" s="195"/>
      <c r="D55" s="160"/>
      <c r="E55" s="160"/>
      <c r="F55" s="160"/>
      <c r="G55" s="160"/>
      <c r="H55" s="160"/>
      <c r="I55" s="160"/>
      <c r="J55" s="160"/>
      <c r="K55" s="160"/>
      <c r="L55" s="160"/>
      <c r="M55" s="160"/>
      <c r="N55" s="166"/>
      <c r="O55" s="166"/>
      <c r="P55" s="166"/>
      <c r="Q55" s="166"/>
      <c r="R55" s="166"/>
      <c r="S55" s="166"/>
      <c r="T55" s="166"/>
      <c r="U55" s="166"/>
    </row>
    <row r="56" spans="1:21" ht="18.75" customHeight="1" x14ac:dyDescent="0.25">
      <c r="A56" s="160"/>
      <c r="B56" s="160"/>
      <c r="C56" s="195"/>
      <c r="D56" s="160"/>
      <c r="E56" s="160"/>
      <c r="F56" s="160"/>
      <c r="G56" s="160"/>
      <c r="H56" s="160"/>
      <c r="I56" s="160"/>
      <c r="J56" s="160"/>
      <c r="K56" s="160"/>
      <c r="L56" s="160"/>
      <c r="M56" s="160"/>
      <c r="N56" s="166"/>
      <c r="O56" s="166"/>
      <c r="P56" s="166"/>
      <c r="Q56" s="166"/>
      <c r="R56" s="166"/>
      <c r="S56" s="166"/>
      <c r="T56" s="166"/>
      <c r="U56" s="166"/>
    </row>
    <row r="57" spans="1:21" ht="18.75" customHeight="1" x14ac:dyDescent="0.25">
      <c r="A57" s="160"/>
      <c r="B57" s="160"/>
      <c r="C57" s="195"/>
      <c r="D57" s="160"/>
      <c r="E57" s="160"/>
      <c r="F57" s="160"/>
      <c r="G57" s="160"/>
      <c r="H57" s="160"/>
      <c r="I57" s="160"/>
      <c r="J57" s="160"/>
      <c r="K57" s="160"/>
      <c r="L57" s="160"/>
      <c r="M57" s="160"/>
      <c r="N57" s="166"/>
      <c r="O57" s="166"/>
      <c r="P57" s="166"/>
      <c r="Q57" s="166"/>
      <c r="R57" s="166"/>
      <c r="S57" s="166"/>
      <c r="T57" s="166"/>
      <c r="U57" s="166"/>
    </row>
    <row r="58" spans="1:21" ht="18.75" customHeight="1" x14ac:dyDescent="0.25">
      <c r="A58" s="160"/>
      <c r="B58" s="160"/>
      <c r="C58" s="195"/>
      <c r="D58" s="160"/>
      <c r="E58" s="160"/>
      <c r="F58" s="160"/>
      <c r="G58" s="160"/>
      <c r="H58" s="160"/>
      <c r="I58" s="160"/>
      <c r="J58" s="160"/>
      <c r="K58" s="160"/>
      <c r="L58" s="160"/>
      <c r="M58" s="160"/>
      <c r="N58" s="166"/>
      <c r="O58" s="166"/>
      <c r="P58" s="166"/>
      <c r="Q58" s="166"/>
      <c r="R58" s="166"/>
      <c r="S58" s="166"/>
      <c r="T58" s="166"/>
      <c r="U58" s="166"/>
    </row>
    <row r="59" spans="1:21" ht="18.75" customHeight="1" x14ac:dyDescent="0.25">
      <c r="A59" s="160"/>
      <c r="B59" s="160"/>
      <c r="C59" s="195"/>
      <c r="D59" s="160"/>
      <c r="E59" s="160"/>
      <c r="F59" s="160"/>
      <c r="G59" s="160"/>
      <c r="H59" s="160"/>
      <c r="I59" s="160"/>
      <c r="J59" s="160"/>
      <c r="K59" s="160"/>
      <c r="L59" s="160"/>
      <c r="M59" s="160"/>
      <c r="N59" s="166"/>
      <c r="O59" s="166"/>
      <c r="P59" s="166"/>
      <c r="Q59" s="166"/>
      <c r="R59" s="166"/>
      <c r="S59" s="166"/>
      <c r="T59" s="166"/>
      <c r="U59" s="166"/>
    </row>
    <row r="60" spans="1:21" ht="18.75" customHeight="1" x14ac:dyDescent="0.25">
      <c r="A60" s="160"/>
      <c r="B60" s="160"/>
      <c r="C60" s="195"/>
      <c r="D60" s="160"/>
      <c r="E60" s="160"/>
      <c r="F60" s="160"/>
      <c r="G60" s="160"/>
      <c r="H60" s="160"/>
      <c r="I60" s="160"/>
      <c r="J60" s="160"/>
      <c r="K60" s="160"/>
      <c r="L60" s="160"/>
      <c r="M60" s="160"/>
      <c r="N60" s="166"/>
      <c r="O60" s="166"/>
      <c r="P60" s="166"/>
      <c r="Q60" s="166"/>
      <c r="R60" s="166"/>
      <c r="S60" s="166"/>
      <c r="T60" s="166"/>
      <c r="U60" s="166"/>
    </row>
    <row r="61" spans="1:21" ht="18.75" customHeight="1" x14ac:dyDescent="0.25">
      <c r="A61" s="160"/>
      <c r="B61" s="160"/>
      <c r="C61" s="195"/>
      <c r="D61" s="160"/>
      <c r="E61" s="160"/>
      <c r="F61" s="160"/>
      <c r="G61" s="160"/>
      <c r="H61" s="160"/>
      <c r="I61" s="160"/>
      <c r="J61" s="160"/>
      <c r="K61" s="160"/>
      <c r="L61" s="160"/>
      <c r="M61" s="160"/>
      <c r="N61" s="166"/>
      <c r="O61" s="166"/>
      <c r="P61" s="166"/>
      <c r="Q61" s="166"/>
      <c r="R61" s="166"/>
      <c r="S61" s="166"/>
      <c r="T61" s="166"/>
      <c r="U61" s="166"/>
    </row>
    <row r="62" spans="1:21" ht="18.75" customHeight="1" x14ac:dyDescent="0.25">
      <c r="A62" s="160"/>
      <c r="B62" s="160"/>
      <c r="C62" s="195"/>
      <c r="D62" s="160"/>
      <c r="E62" s="160"/>
      <c r="F62" s="160"/>
      <c r="G62" s="160"/>
      <c r="H62" s="160"/>
      <c r="I62" s="160"/>
      <c r="J62" s="160"/>
      <c r="K62" s="160"/>
      <c r="L62" s="160"/>
      <c r="M62" s="160"/>
      <c r="N62" s="166"/>
      <c r="O62" s="166"/>
      <c r="P62" s="166"/>
      <c r="Q62" s="166"/>
      <c r="R62" s="166"/>
      <c r="S62" s="166"/>
      <c r="T62" s="166"/>
      <c r="U62" s="166"/>
    </row>
    <row r="63" spans="1:21" ht="18.75" customHeight="1" x14ac:dyDescent="0.25">
      <c r="A63" s="160"/>
      <c r="B63" s="160"/>
      <c r="C63" s="195"/>
      <c r="D63" s="160"/>
      <c r="E63" s="160"/>
      <c r="F63" s="160"/>
      <c r="G63" s="160"/>
      <c r="H63" s="160"/>
      <c r="I63" s="160"/>
      <c r="J63" s="160"/>
      <c r="K63" s="160"/>
      <c r="L63" s="160"/>
      <c r="M63" s="160"/>
      <c r="N63" s="166"/>
      <c r="O63" s="166"/>
      <c r="P63" s="166"/>
      <c r="Q63" s="166"/>
      <c r="R63" s="166"/>
      <c r="S63" s="166"/>
      <c r="T63" s="166"/>
      <c r="U63" s="166"/>
    </row>
    <row r="64" spans="1:21" ht="18.75" customHeight="1" x14ac:dyDescent="0.25">
      <c r="A64" s="160"/>
      <c r="B64" s="160"/>
      <c r="C64" s="195"/>
      <c r="D64" s="160"/>
      <c r="E64" s="160"/>
      <c r="F64" s="160"/>
      <c r="G64" s="160"/>
      <c r="H64" s="160"/>
      <c r="I64" s="160"/>
      <c r="J64" s="160"/>
      <c r="K64" s="160"/>
      <c r="L64" s="160"/>
      <c r="M64" s="160"/>
      <c r="N64" s="166"/>
      <c r="O64" s="166"/>
      <c r="P64" s="166"/>
      <c r="Q64" s="166"/>
      <c r="R64" s="166"/>
      <c r="S64" s="166"/>
      <c r="T64" s="166"/>
      <c r="U64" s="166"/>
    </row>
    <row r="65" spans="1:21" ht="18.75" customHeight="1" x14ac:dyDescent="0.25">
      <c r="A65" s="160"/>
      <c r="B65" s="160"/>
      <c r="C65" s="195"/>
      <c r="D65" s="160"/>
      <c r="E65" s="160"/>
      <c r="F65" s="160"/>
      <c r="G65" s="160"/>
      <c r="H65" s="160"/>
      <c r="I65" s="160"/>
      <c r="J65" s="160"/>
      <c r="K65" s="160"/>
      <c r="L65" s="160"/>
      <c r="M65" s="160"/>
      <c r="N65" s="166"/>
      <c r="O65" s="166"/>
      <c r="P65" s="166"/>
      <c r="Q65" s="166"/>
      <c r="R65" s="166"/>
      <c r="S65" s="166"/>
      <c r="T65" s="166"/>
      <c r="U65" s="166"/>
    </row>
    <row r="66" spans="1:21" ht="18.75" customHeight="1" x14ac:dyDescent="0.25">
      <c r="A66" s="160"/>
      <c r="B66" s="160"/>
      <c r="C66" s="195"/>
      <c r="D66" s="160"/>
      <c r="E66" s="160"/>
      <c r="F66" s="160"/>
      <c r="G66" s="160"/>
      <c r="H66" s="160"/>
      <c r="I66" s="160"/>
      <c r="J66" s="160"/>
      <c r="K66" s="160"/>
      <c r="L66" s="160"/>
      <c r="M66" s="160"/>
      <c r="N66" s="166"/>
      <c r="O66" s="166"/>
      <c r="P66" s="166"/>
      <c r="Q66" s="166"/>
      <c r="R66" s="166"/>
      <c r="S66" s="166"/>
      <c r="T66" s="166"/>
      <c r="U66" s="166"/>
    </row>
    <row r="67" spans="1:21" ht="18.75" customHeight="1" x14ac:dyDescent="0.25">
      <c r="A67" s="160"/>
      <c r="B67" s="160"/>
      <c r="C67" s="195"/>
      <c r="D67" s="160"/>
      <c r="E67" s="160"/>
      <c r="F67" s="160"/>
      <c r="G67" s="160"/>
      <c r="H67" s="160"/>
      <c r="I67" s="160"/>
      <c r="J67" s="160"/>
      <c r="K67" s="160"/>
      <c r="L67" s="160"/>
      <c r="M67" s="160"/>
      <c r="N67" s="166"/>
      <c r="O67" s="166"/>
      <c r="P67" s="166"/>
      <c r="Q67" s="166"/>
      <c r="R67" s="166"/>
      <c r="S67" s="166"/>
      <c r="T67" s="166"/>
      <c r="U67" s="166"/>
    </row>
    <row r="68" spans="1:21" ht="18.75" customHeight="1" x14ac:dyDescent="0.25">
      <c r="A68" s="160"/>
      <c r="B68" s="160"/>
      <c r="C68" s="195"/>
      <c r="D68" s="160"/>
      <c r="E68" s="160"/>
      <c r="F68" s="160"/>
      <c r="G68" s="160"/>
      <c r="H68" s="160"/>
      <c r="I68" s="160"/>
      <c r="J68" s="160"/>
      <c r="K68" s="160"/>
      <c r="L68" s="160"/>
      <c r="M68" s="160"/>
      <c r="N68" s="166"/>
      <c r="O68" s="166"/>
      <c r="P68" s="166"/>
      <c r="Q68" s="166"/>
      <c r="R68" s="166"/>
      <c r="S68" s="166"/>
      <c r="T68" s="166"/>
      <c r="U68" s="166"/>
    </row>
    <row r="69" spans="1:21" ht="18.75" customHeight="1" x14ac:dyDescent="0.25">
      <c r="A69" s="160"/>
      <c r="B69" s="160"/>
      <c r="C69" s="195"/>
      <c r="D69" s="160"/>
      <c r="E69" s="160"/>
      <c r="F69" s="160"/>
      <c r="G69" s="160"/>
      <c r="H69" s="160"/>
      <c r="I69" s="160"/>
      <c r="J69" s="160"/>
      <c r="K69" s="160"/>
      <c r="L69" s="160"/>
      <c r="M69" s="160"/>
      <c r="N69" s="166"/>
      <c r="O69" s="166"/>
      <c r="P69" s="166"/>
      <c r="Q69" s="166"/>
      <c r="R69" s="166"/>
      <c r="S69" s="166"/>
      <c r="T69" s="166"/>
      <c r="U69" s="166"/>
    </row>
    <row r="70" spans="1:21" ht="18.75" customHeight="1" x14ac:dyDescent="0.25">
      <c r="A70" s="160"/>
      <c r="B70" s="160"/>
      <c r="C70" s="195"/>
      <c r="D70" s="160"/>
      <c r="E70" s="160"/>
      <c r="F70" s="160"/>
      <c r="G70" s="160"/>
      <c r="H70" s="160"/>
      <c r="I70" s="160"/>
      <c r="J70" s="160"/>
      <c r="K70" s="160"/>
      <c r="L70" s="160"/>
      <c r="M70" s="160"/>
      <c r="N70" s="166"/>
      <c r="O70" s="166"/>
      <c r="P70" s="166"/>
      <c r="Q70" s="166"/>
      <c r="R70" s="166"/>
      <c r="S70" s="166"/>
      <c r="T70" s="166"/>
      <c r="U70" s="166"/>
    </row>
    <row r="71" spans="1:21" ht="18.75" customHeight="1" x14ac:dyDescent="0.25">
      <c r="A71" s="160"/>
      <c r="B71" s="160"/>
      <c r="C71" s="195"/>
      <c r="D71" s="160"/>
      <c r="E71" s="160"/>
      <c r="F71" s="160"/>
      <c r="G71" s="160"/>
      <c r="H71" s="160"/>
      <c r="I71" s="160"/>
      <c r="J71" s="160"/>
      <c r="K71" s="160"/>
      <c r="L71" s="160"/>
      <c r="M71" s="160"/>
      <c r="N71" s="166"/>
      <c r="O71" s="166"/>
      <c r="P71" s="166"/>
      <c r="Q71" s="166"/>
      <c r="R71" s="166"/>
      <c r="S71" s="166"/>
      <c r="T71" s="166"/>
      <c r="U71" s="166"/>
    </row>
    <row r="72" spans="1:21" ht="18.75" customHeight="1" x14ac:dyDescent="0.25">
      <c r="A72" s="160"/>
      <c r="B72" s="160"/>
      <c r="C72" s="195"/>
      <c r="D72" s="160"/>
      <c r="E72" s="160"/>
      <c r="F72" s="160"/>
      <c r="G72" s="160"/>
      <c r="H72" s="160"/>
      <c r="I72" s="160"/>
      <c r="J72" s="160"/>
      <c r="K72" s="160"/>
      <c r="L72" s="160"/>
      <c r="M72" s="160"/>
      <c r="N72" s="166"/>
      <c r="O72" s="166"/>
      <c r="P72" s="166"/>
      <c r="Q72" s="166"/>
      <c r="R72" s="166"/>
      <c r="S72" s="166"/>
      <c r="T72" s="166"/>
      <c r="U72" s="166"/>
    </row>
    <row r="73" spans="1:21" ht="18.75" customHeight="1" x14ac:dyDescent="0.25">
      <c r="A73" s="160"/>
      <c r="B73" s="160"/>
      <c r="C73" s="195"/>
      <c r="D73" s="160"/>
      <c r="E73" s="160"/>
      <c r="F73" s="160"/>
      <c r="G73" s="160"/>
      <c r="H73" s="160"/>
      <c r="I73" s="160"/>
      <c r="J73" s="160"/>
      <c r="K73" s="160"/>
      <c r="L73" s="160"/>
      <c r="M73" s="160"/>
      <c r="N73" s="166"/>
      <c r="O73" s="166"/>
      <c r="P73" s="166"/>
      <c r="Q73" s="166"/>
      <c r="R73" s="166"/>
      <c r="S73" s="166"/>
      <c r="T73" s="166"/>
      <c r="U73" s="166"/>
    </row>
    <row r="74" spans="1:21" ht="18.75" customHeight="1" x14ac:dyDescent="0.25">
      <c r="A74" s="160"/>
      <c r="B74" s="160"/>
      <c r="C74" s="195"/>
      <c r="D74" s="160"/>
      <c r="E74" s="160"/>
      <c r="F74" s="160"/>
      <c r="G74" s="160"/>
      <c r="H74" s="160"/>
      <c r="I74" s="160"/>
      <c r="J74" s="160"/>
      <c r="K74" s="160"/>
      <c r="L74" s="160"/>
      <c r="M74" s="160"/>
      <c r="N74" s="166"/>
      <c r="O74" s="166"/>
      <c r="P74" s="166"/>
      <c r="Q74" s="166"/>
      <c r="R74" s="166"/>
      <c r="S74" s="166"/>
      <c r="T74" s="166"/>
      <c r="U74" s="166"/>
    </row>
    <row r="75" spans="1:21" ht="18.75" customHeight="1" x14ac:dyDescent="0.25">
      <c r="A75" s="160"/>
      <c r="B75" s="160"/>
      <c r="C75" s="195"/>
      <c r="D75" s="160"/>
      <c r="E75" s="160"/>
      <c r="F75" s="160"/>
      <c r="G75" s="160"/>
      <c r="H75" s="160"/>
      <c r="I75" s="160"/>
      <c r="J75" s="160"/>
      <c r="K75" s="160"/>
      <c r="L75" s="160"/>
      <c r="M75" s="160"/>
      <c r="N75" s="166"/>
      <c r="O75" s="166"/>
      <c r="P75" s="166"/>
      <c r="Q75" s="166"/>
      <c r="R75" s="166"/>
      <c r="S75" s="166"/>
      <c r="T75" s="166"/>
      <c r="U75" s="166"/>
    </row>
    <row r="76" spans="1:21" ht="18.75" customHeight="1" x14ac:dyDescent="0.25">
      <c r="A76" s="160"/>
      <c r="B76" s="160"/>
      <c r="C76" s="195"/>
      <c r="D76" s="160"/>
      <c r="E76" s="160"/>
      <c r="F76" s="160"/>
      <c r="G76" s="160"/>
      <c r="H76" s="160"/>
      <c r="I76" s="160"/>
      <c r="J76" s="160"/>
      <c r="K76" s="160"/>
      <c r="L76" s="160"/>
      <c r="M76" s="160"/>
      <c r="N76" s="166"/>
      <c r="O76" s="166"/>
      <c r="P76" s="166"/>
      <c r="Q76" s="166"/>
      <c r="R76" s="166"/>
      <c r="S76" s="166"/>
      <c r="T76" s="166"/>
      <c r="U76" s="166"/>
    </row>
    <row r="77" spans="1:21" ht="18.75" customHeight="1" x14ac:dyDescent="0.25">
      <c r="A77" s="160"/>
      <c r="B77" s="160"/>
      <c r="C77" s="195"/>
      <c r="D77" s="160"/>
      <c r="E77" s="160"/>
      <c r="F77" s="160"/>
      <c r="G77" s="160"/>
      <c r="H77" s="160"/>
      <c r="I77" s="160"/>
      <c r="J77" s="160"/>
      <c r="K77" s="160"/>
      <c r="L77" s="160"/>
      <c r="M77" s="160"/>
      <c r="N77" s="166"/>
      <c r="O77" s="166"/>
      <c r="P77" s="166"/>
      <c r="Q77" s="166"/>
      <c r="R77" s="166"/>
      <c r="S77" s="166"/>
      <c r="T77" s="166"/>
      <c r="U77" s="166"/>
    </row>
    <row r="78" spans="1:21" ht="18.75" customHeight="1" x14ac:dyDescent="0.25">
      <c r="A78" s="160"/>
      <c r="B78" s="160"/>
      <c r="C78" s="195"/>
      <c r="D78" s="160"/>
      <c r="E78" s="160"/>
      <c r="F78" s="160"/>
      <c r="G78" s="160"/>
      <c r="H78" s="160"/>
      <c r="I78" s="160"/>
      <c r="J78" s="160"/>
      <c r="K78" s="160"/>
      <c r="L78" s="160"/>
      <c r="M78" s="160"/>
      <c r="N78" s="166"/>
      <c r="O78" s="166"/>
      <c r="P78" s="166"/>
      <c r="Q78" s="166"/>
      <c r="R78" s="166"/>
      <c r="S78" s="166"/>
      <c r="T78" s="166"/>
      <c r="U78" s="166"/>
    </row>
    <row r="79" spans="1:21" ht="18.75" customHeight="1" x14ac:dyDescent="0.25">
      <c r="A79" s="160"/>
      <c r="B79" s="160"/>
      <c r="C79" s="195"/>
      <c r="D79" s="160"/>
      <c r="E79" s="160"/>
      <c r="F79" s="160"/>
      <c r="G79" s="160"/>
      <c r="H79" s="160"/>
      <c r="I79" s="160"/>
      <c r="J79" s="160"/>
      <c r="K79" s="160"/>
      <c r="L79" s="160"/>
      <c r="M79" s="160"/>
      <c r="N79" s="166"/>
      <c r="O79" s="166"/>
      <c r="P79" s="166"/>
      <c r="Q79" s="166"/>
      <c r="R79" s="166"/>
      <c r="S79" s="166"/>
      <c r="T79" s="166"/>
      <c r="U79" s="166"/>
    </row>
    <row r="80" spans="1:21" ht="18.75" customHeight="1" x14ac:dyDescent="0.25">
      <c r="A80" s="160"/>
      <c r="B80" s="160"/>
      <c r="C80" s="195"/>
      <c r="D80" s="160"/>
      <c r="E80" s="160"/>
      <c r="F80" s="160"/>
      <c r="G80" s="160"/>
      <c r="H80" s="160"/>
      <c r="I80" s="160"/>
      <c r="J80" s="160"/>
      <c r="K80" s="160"/>
      <c r="L80" s="160"/>
      <c r="M80" s="160"/>
      <c r="N80" s="166"/>
      <c r="O80" s="166"/>
      <c r="P80" s="166"/>
      <c r="Q80" s="166"/>
      <c r="R80" s="166"/>
      <c r="S80" s="166"/>
      <c r="T80" s="166"/>
      <c r="U80" s="166"/>
    </row>
    <row r="81" spans="1:21" ht="18.75" customHeight="1" x14ac:dyDescent="0.25">
      <c r="A81" s="160"/>
      <c r="B81" s="160"/>
      <c r="C81" s="195"/>
      <c r="D81" s="160"/>
      <c r="E81" s="160"/>
      <c r="F81" s="160"/>
      <c r="G81" s="160"/>
      <c r="H81" s="160"/>
      <c r="I81" s="160"/>
      <c r="J81" s="160"/>
      <c r="K81" s="160"/>
      <c r="L81" s="160"/>
      <c r="M81" s="160"/>
      <c r="N81" s="166"/>
      <c r="O81" s="166"/>
      <c r="P81" s="166"/>
      <c r="Q81" s="166"/>
      <c r="R81" s="166"/>
      <c r="S81" s="166"/>
      <c r="T81" s="166"/>
      <c r="U81" s="166"/>
    </row>
    <row r="82" spans="1:21" ht="18.75" customHeight="1" x14ac:dyDescent="0.25">
      <c r="A82" s="160"/>
      <c r="B82" s="160"/>
      <c r="C82" s="195"/>
      <c r="D82" s="160"/>
      <c r="E82" s="160"/>
      <c r="F82" s="160"/>
      <c r="G82" s="160"/>
      <c r="H82" s="160"/>
      <c r="I82" s="160"/>
      <c r="J82" s="160"/>
      <c r="K82" s="160"/>
      <c r="L82" s="160"/>
      <c r="M82" s="160"/>
      <c r="N82" s="166"/>
      <c r="O82" s="166"/>
      <c r="P82" s="166"/>
      <c r="Q82" s="166"/>
      <c r="R82" s="166"/>
      <c r="S82" s="166"/>
      <c r="T82" s="166"/>
      <c r="U82" s="166"/>
    </row>
    <row r="83" spans="1:21" ht="18.75" customHeight="1" x14ac:dyDescent="0.25">
      <c r="C83" s="195"/>
      <c r="D83" s="160"/>
      <c r="E83" s="160"/>
      <c r="F83" s="160"/>
      <c r="G83" s="160"/>
      <c r="H83" s="160"/>
      <c r="I83" s="160"/>
      <c r="J83" s="160"/>
      <c r="K83" s="160"/>
      <c r="L83" s="160"/>
      <c r="M83" s="160"/>
      <c r="N83" s="166"/>
    </row>
    <row r="84" spans="1:21" ht="18.75" customHeight="1" x14ac:dyDescent="0.25">
      <c r="C84" s="195"/>
      <c r="D84" s="160"/>
      <c r="E84" s="160"/>
      <c r="F84" s="160"/>
      <c r="G84" s="160"/>
      <c r="H84" s="160"/>
      <c r="I84" s="160"/>
      <c r="J84" s="160"/>
      <c r="K84" s="160"/>
      <c r="L84" s="160"/>
      <c r="M84" s="160"/>
      <c r="N84" s="166"/>
    </row>
    <row r="85" spans="1:21" ht="18.75" customHeight="1" x14ac:dyDescent="0.25">
      <c r="C85" s="195"/>
      <c r="D85" s="160"/>
      <c r="E85" s="160"/>
      <c r="F85" s="160"/>
      <c r="G85" s="160"/>
      <c r="H85" s="160"/>
      <c r="I85" s="160"/>
      <c r="J85" s="160"/>
      <c r="K85" s="160"/>
      <c r="L85" s="160"/>
      <c r="M85" s="160"/>
      <c r="N85" s="166"/>
    </row>
    <row r="86" spans="1:21" ht="18.75" customHeight="1" x14ac:dyDescent="0.25">
      <c r="C86" s="195"/>
      <c r="D86" s="160"/>
      <c r="E86" s="160"/>
      <c r="F86" s="160"/>
      <c r="G86" s="160"/>
      <c r="H86" s="160"/>
      <c r="I86" s="160"/>
      <c r="J86" s="160"/>
      <c r="K86" s="160"/>
      <c r="L86" s="160"/>
      <c r="M86" s="160"/>
      <c r="N86" s="166"/>
    </row>
  </sheetData>
  <mergeCells count="63">
    <mergeCell ref="A1:C3"/>
    <mergeCell ref="D1:V1"/>
    <mergeCell ref="D2:V2"/>
    <mergeCell ref="D3:U3"/>
    <mergeCell ref="A4:C4"/>
    <mergeCell ref="D4:V4"/>
    <mergeCell ref="A5:C5"/>
    <mergeCell ref="D5:V5"/>
    <mergeCell ref="A6:V6"/>
    <mergeCell ref="A7:A8"/>
    <mergeCell ref="B7:B8"/>
    <mergeCell ref="C7:C8"/>
    <mergeCell ref="D7:E7"/>
    <mergeCell ref="F7:S7"/>
    <mergeCell ref="T7:U7"/>
    <mergeCell ref="V7:V8"/>
    <mergeCell ref="A9:A16"/>
    <mergeCell ref="B9:B12"/>
    <mergeCell ref="C9:C10"/>
    <mergeCell ref="D9:D10"/>
    <mergeCell ref="E9:E10"/>
    <mergeCell ref="B13:B16"/>
    <mergeCell ref="C13:C14"/>
    <mergeCell ref="D13:D14"/>
    <mergeCell ref="E13:E14"/>
    <mergeCell ref="U9:U10"/>
    <mergeCell ref="V9:V10"/>
    <mergeCell ref="C11:C12"/>
    <mergeCell ref="D11:D12"/>
    <mergeCell ref="E11:E12"/>
    <mergeCell ref="U11:U12"/>
    <mergeCell ref="V11:V12"/>
    <mergeCell ref="T9:T12"/>
    <mergeCell ref="E17:E18"/>
    <mergeCell ref="T13:T16"/>
    <mergeCell ref="U13:U14"/>
    <mergeCell ref="V13:V14"/>
    <mergeCell ref="C15:C16"/>
    <mergeCell ref="D15:D16"/>
    <mergeCell ref="E15:E16"/>
    <mergeCell ref="U15:U16"/>
    <mergeCell ref="V15:V16"/>
    <mergeCell ref="B19:B20"/>
    <mergeCell ref="C19:C20"/>
    <mergeCell ref="D19:D20"/>
    <mergeCell ref="E19:E20"/>
    <mergeCell ref="T19:T20"/>
    <mergeCell ref="J25:P25"/>
    <mergeCell ref="C26:I26"/>
    <mergeCell ref="J26:P26"/>
    <mergeCell ref="U17:U18"/>
    <mergeCell ref="V17:V18"/>
    <mergeCell ref="U19:U20"/>
    <mergeCell ref="V19:V20"/>
    <mergeCell ref="T17:T18"/>
    <mergeCell ref="A21:S21"/>
    <mergeCell ref="C24:I24"/>
    <mergeCell ref="J24:P24"/>
    <mergeCell ref="C25:I25"/>
    <mergeCell ref="A17:A20"/>
    <mergeCell ref="B17:B18"/>
    <mergeCell ref="C17:C18"/>
    <mergeCell ref="D17:D18"/>
  </mergeCells>
  <dataValidations count="1">
    <dataValidation type="textLength" operator="lessThanOrEqual" allowBlank="1" showInputMessage="1" showErrorMessage="1" sqref="V9:V20" xr:uid="{00000000-0002-0000-0200-000000000000}">
      <formula1>2000</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Y1609"/>
  <sheetViews>
    <sheetView zoomScale="53" zoomScaleNormal="53" workbookViewId="0">
      <selection activeCell="I14" sqref="I14"/>
    </sheetView>
  </sheetViews>
  <sheetFormatPr baseColWidth="10" defaultRowHeight="60" customHeight="1" x14ac:dyDescent="0.25"/>
  <cols>
    <col min="1" max="1" width="7.42578125" customWidth="1"/>
    <col min="2" max="2" width="12.28515625" customWidth="1"/>
    <col min="3" max="3" width="22.42578125" customWidth="1"/>
    <col min="4" max="4" width="12.7109375" customWidth="1"/>
    <col min="5" max="6" width="28.28515625" customWidth="1"/>
    <col min="7" max="7" width="29.7109375" style="131" customWidth="1"/>
    <col min="8" max="10" width="28.140625" customWidth="1"/>
    <col min="11" max="11" width="25" customWidth="1"/>
    <col min="12" max="12" width="22" customWidth="1"/>
    <col min="13" max="15" width="27.42578125" customWidth="1"/>
    <col min="16" max="16" width="18.42578125" customWidth="1"/>
    <col min="17" max="17" width="18.7109375" customWidth="1"/>
    <col min="18" max="18" width="20.140625" customWidth="1"/>
    <col min="19" max="19" width="18.7109375" customWidth="1"/>
    <col min="20" max="21" width="29.28515625" customWidth="1"/>
    <col min="22" max="23" width="26.42578125" customWidth="1"/>
    <col min="24" max="24" width="28.28515625" customWidth="1"/>
    <col min="25" max="25" width="23" customWidth="1"/>
    <col min="26" max="26" width="27.140625" customWidth="1"/>
    <col min="27" max="28" width="23.42578125" customWidth="1"/>
    <col min="29" max="29" width="18.28515625" customWidth="1"/>
    <col min="30" max="30" width="18.7109375" customWidth="1"/>
    <col min="31" max="31" width="20" customWidth="1"/>
    <col min="32" max="32" width="23.7109375" customWidth="1"/>
    <col min="33" max="33" width="29.42578125" customWidth="1"/>
    <col min="34" max="34" width="31.42578125" customWidth="1"/>
    <col min="35" max="36" width="17.140625" customWidth="1"/>
    <col min="37" max="37" width="35.42578125" customWidth="1"/>
    <col min="38" max="38" width="17.140625" customWidth="1"/>
    <col min="39" max="39" width="27" customWidth="1"/>
    <col min="40" max="41" width="17.140625" customWidth="1"/>
    <col min="42" max="43" width="17.140625" style="131" customWidth="1"/>
    <col min="44" max="49" width="17.140625" customWidth="1"/>
    <col min="50" max="50" width="17.140625" style="131" customWidth="1"/>
    <col min="51" max="51" width="17.140625" customWidth="1"/>
  </cols>
  <sheetData>
    <row r="1" spans="1:51" ht="27.75" customHeight="1" x14ac:dyDescent="0.25">
      <c r="A1" s="716"/>
      <c r="B1" s="717"/>
      <c r="C1" s="717"/>
      <c r="D1" s="717"/>
      <c r="E1" s="846" t="s">
        <v>0</v>
      </c>
      <c r="F1" s="846"/>
      <c r="G1" s="846"/>
      <c r="H1" s="846"/>
      <c r="I1" s="846"/>
      <c r="J1" s="846"/>
      <c r="K1" s="846"/>
      <c r="L1" s="846"/>
      <c r="M1" s="846"/>
      <c r="N1" s="846"/>
      <c r="O1" s="846"/>
      <c r="P1" s="846"/>
      <c r="Q1" s="846"/>
      <c r="R1" s="846"/>
      <c r="S1" s="846"/>
      <c r="T1" s="846"/>
      <c r="U1" s="846"/>
      <c r="V1" s="846"/>
      <c r="W1" s="846"/>
      <c r="X1" s="846"/>
      <c r="Y1" s="846"/>
      <c r="Z1" s="846"/>
      <c r="AA1" s="846"/>
      <c r="AB1" s="846"/>
      <c r="AC1" s="846"/>
      <c r="AD1" s="846"/>
      <c r="AE1" s="846"/>
      <c r="AF1" s="846"/>
      <c r="AG1" s="846"/>
      <c r="AH1" s="846"/>
      <c r="AI1" s="846"/>
      <c r="AJ1" s="846"/>
      <c r="AK1" s="846"/>
      <c r="AL1" s="846"/>
      <c r="AM1" s="846"/>
      <c r="AN1" s="846"/>
      <c r="AO1" s="846"/>
      <c r="AP1" s="846"/>
      <c r="AQ1" s="846"/>
      <c r="AR1" s="846"/>
      <c r="AS1" s="846"/>
      <c r="AT1" s="846"/>
      <c r="AU1" s="846"/>
      <c r="AV1" s="846"/>
      <c r="AW1" s="846"/>
      <c r="AX1" s="846"/>
      <c r="AY1" s="846"/>
    </row>
    <row r="2" spans="1:51" ht="27.75" customHeight="1" thickBot="1" x14ac:dyDescent="0.3">
      <c r="A2" s="719"/>
      <c r="B2" s="605"/>
      <c r="C2" s="605"/>
      <c r="D2" s="605"/>
      <c r="E2" s="847" t="s">
        <v>204</v>
      </c>
      <c r="F2" s="628"/>
      <c r="G2" s="628"/>
      <c r="H2" s="628"/>
      <c r="I2" s="628"/>
      <c r="J2" s="628"/>
      <c r="K2" s="628"/>
      <c r="L2" s="628"/>
      <c r="M2" s="628"/>
      <c r="N2" s="628"/>
      <c r="O2" s="628"/>
      <c r="P2" s="628"/>
      <c r="Q2" s="628"/>
      <c r="R2" s="628"/>
      <c r="S2" s="628"/>
      <c r="T2" s="628"/>
      <c r="U2" s="628"/>
      <c r="V2" s="628"/>
      <c r="W2" s="628"/>
      <c r="X2" s="628"/>
      <c r="Y2" s="628"/>
      <c r="Z2" s="628"/>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row>
    <row r="3" spans="1:51" ht="27.75" customHeight="1" thickBot="1" x14ac:dyDescent="0.3">
      <c r="A3" s="719"/>
      <c r="B3" s="605"/>
      <c r="C3" s="605"/>
      <c r="D3" s="605"/>
      <c r="E3" s="848" t="s">
        <v>154</v>
      </c>
      <c r="F3" s="849"/>
      <c r="G3" s="849"/>
      <c r="H3" s="849"/>
      <c r="I3" s="849"/>
      <c r="J3" s="849"/>
      <c r="K3" s="849"/>
      <c r="L3" s="849"/>
      <c r="M3" s="849"/>
      <c r="N3" s="849"/>
      <c r="O3" s="849"/>
      <c r="P3" s="849"/>
      <c r="Q3" s="849"/>
      <c r="R3" s="849"/>
      <c r="S3" s="849"/>
      <c r="T3" s="849"/>
      <c r="U3" s="849"/>
      <c r="V3" s="849"/>
      <c r="W3" s="849"/>
      <c r="X3" s="849"/>
      <c r="Y3" s="849"/>
      <c r="Z3" s="849"/>
      <c r="AA3" s="849"/>
      <c r="AB3" s="849"/>
      <c r="AC3" s="849"/>
      <c r="AD3" s="850"/>
      <c r="AE3" s="851" t="s">
        <v>205</v>
      </c>
      <c r="AF3" s="852"/>
      <c r="AG3" s="852"/>
      <c r="AH3" s="852"/>
      <c r="AI3" s="852"/>
      <c r="AJ3" s="852"/>
      <c r="AK3" s="852"/>
      <c r="AL3" s="852"/>
      <c r="AM3" s="852"/>
      <c r="AN3" s="852"/>
      <c r="AO3" s="852"/>
      <c r="AP3" s="852"/>
      <c r="AQ3" s="852"/>
      <c r="AR3" s="852"/>
      <c r="AS3" s="852"/>
      <c r="AT3" s="852"/>
      <c r="AU3" s="852"/>
      <c r="AV3" s="852"/>
      <c r="AW3" s="852"/>
      <c r="AX3" s="852"/>
      <c r="AY3" s="853"/>
    </row>
    <row r="4" spans="1:51" s="200" customFormat="1" ht="27.75" customHeight="1" thickBot="1" x14ac:dyDescent="0.3">
      <c r="A4" s="854" t="s">
        <v>4</v>
      </c>
      <c r="B4" s="855"/>
      <c r="C4" s="855"/>
      <c r="D4" s="856"/>
      <c r="E4" s="857" t="s">
        <v>206</v>
      </c>
      <c r="F4" s="857"/>
      <c r="G4" s="858"/>
      <c r="H4" s="858"/>
      <c r="I4" s="858"/>
      <c r="J4" s="858"/>
      <c r="K4" s="858"/>
      <c r="L4" s="858"/>
      <c r="M4" s="858"/>
      <c r="N4" s="858"/>
      <c r="O4" s="858"/>
      <c r="P4" s="858"/>
      <c r="Q4" s="858"/>
      <c r="R4" s="858"/>
      <c r="S4" s="858"/>
      <c r="T4" s="858"/>
      <c r="U4" s="858"/>
      <c r="V4" s="858"/>
      <c r="W4" s="858"/>
      <c r="X4" s="858"/>
      <c r="Y4" s="858"/>
      <c r="Z4" s="858"/>
      <c r="AA4" s="858"/>
      <c r="AB4" s="858"/>
      <c r="AC4" s="858"/>
      <c r="AD4" s="858"/>
      <c r="AE4" s="858"/>
      <c r="AF4" s="858"/>
      <c r="AG4" s="858"/>
      <c r="AH4" s="858"/>
      <c r="AI4" s="858"/>
      <c r="AJ4" s="858"/>
      <c r="AK4" s="858"/>
      <c r="AL4" s="858"/>
      <c r="AM4" s="858"/>
      <c r="AN4" s="858"/>
      <c r="AO4" s="858"/>
      <c r="AP4" s="858"/>
      <c r="AQ4" s="858"/>
      <c r="AR4" s="858"/>
      <c r="AS4" s="858"/>
      <c r="AT4" s="858"/>
      <c r="AU4" s="858"/>
      <c r="AV4" s="858"/>
      <c r="AW4" s="858"/>
      <c r="AX4" s="859"/>
      <c r="AY4" s="860"/>
    </row>
    <row r="5" spans="1:51" s="200" customFormat="1" ht="27.75" customHeight="1" thickBot="1" x14ac:dyDescent="0.3">
      <c r="A5" s="861" t="s">
        <v>6</v>
      </c>
      <c r="B5" s="862"/>
      <c r="C5" s="862"/>
      <c r="D5" s="863"/>
      <c r="E5" s="864" t="s">
        <v>7</v>
      </c>
      <c r="F5" s="864"/>
      <c r="G5" s="865"/>
      <c r="H5" s="865"/>
      <c r="I5" s="865"/>
      <c r="J5" s="865"/>
      <c r="K5" s="865"/>
      <c r="L5" s="865"/>
      <c r="M5" s="865"/>
      <c r="N5" s="865"/>
      <c r="O5" s="865"/>
      <c r="P5" s="865"/>
      <c r="Q5" s="865"/>
      <c r="R5" s="865"/>
      <c r="S5" s="865"/>
      <c r="T5" s="865"/>
      <c r="U5" s="865"/>
      <c r="V5" s="865"/>
      <c r="W5" s="865"/>
      <c r="X5" s="865"/>
      <c r="Y5" s="865"/>
      <c r="Z5" s="865"/>
      <c r="AA5" s="865"/>
      <c r="AB5" s="865"/>
      <c r="AC5" s="865"/>
      <c r="AD5" s="865"/>
      <c r="AE5" s="865"/>
      <c r="AF5" s="865"/>
      <c r="AG5" s="865"/>
      <c r="AH5" s="865"/>
      <c r="AI5" s="865"/>
      <c r="AJ5" s="865"/>
      <c r="AK5" s="865"/>
      <c r="AL5" s="865"/>
      <c r="AM5" s="865"/>
      <c r="AN5" s="865"/>
      <c r="AO5" s="865"/>
      <c r="AP5" s="865"/>
      <c r="AQ5" s="865"/>
      <c r="AR5" s="865"/>
      <c r="AS5" s="865"/>
      <c r="AT5" s="865"/>
      <c r="AU5" s="865"/>
      <c r="AV5" s="865"/>
      <c r="AW5" s="865"/>
      <c r="AX5" s="866"/>
      <c r="AY5" s="867"/>
    </row>
    <row r="6" spans="1:51" s="200" customFormat="1" ht="27.75" customHeight="1" thickBot="1" x14ac:dyDescent="0.3">
      <c r="A6" s="826" t="s">
        <v>207</v>
      </c>
      <c r="B6" s="827"/>
      <c r="C6" s="827"/>
      <c r="D6" s="828"/>
      <c r="E6" s="829" t="s">
        <v>430</v>
      </c>
      <c r="F6" s="829"/>
      <c r="G6" s="829"/>
      <c r="H6" s="829"/>
      <c r="I6" s="829"/>
      <c r="J6" s="829"/>
      <c r="K6" s="829"/>
      <c r="L6" s="829"/>
      <c r="M6" s="829"/>
      <c r="N6" s="829"/>
      <c r="O6" s="829"/>
      <c r="P6" s="829"/>
      <c r="Q6" s="829"/>
      <c r="R6" s="830"/>
      <c r="S6" s="830"/>
      <c r="T6" s="830"/>
      <c r="U6" s="830"/>
      <c r="V6" s="830"/>
      <c r="W6" s="830"/>
      <c r="X6" s="830"/>
      <c r="Y6" s="830"/>
      <c r="Z6" s="830"/>
      <c r="AA6" s="830"/>
      <c r="AB6" s="830"/>
      <c r="AC6" s="830"/>
      <c r="AD6" s="830"/>
      <c r="AE6" s="830"/>
      <c r="AF6" s="830"/>
      <c r="AG6" s="830"/>
      <c r="AH6" s="830"/>
      <c r="AI6" s="830"/>
      <c r="AJ6" s="830"/>
      <c r="AK6" s="830"/>
      <c r="AL6" s="830"/>
      <c r="AM6" s="830"/>
      <c r="AN6" s="830"/>
      <c r="AO6" s="830"/>
      <c r="AP6" s="830"/>
      <c r="AQ6" s="830"/>
      <c r="AR6" s="830"/>
      <c r="AS6" s="830"/>
      <c r="AT6" s="830"/>
      <c r="AU6" s="830"/>
      <c r="AV6" s="830"/>
      <c r="AW6" s="830"/>
      <c r="AX6" s="830"/>
      <c r="AY6" s="831"/>
    </row>
    <row r="7" spans="1:51" ht="40.5" customHeight="1" thickBot="1" x14ac:dyDescent="0.3">
      <c r="A7" s="832"/>
      <c r="B7" s="833"/>
      <c r="C7" s="833"/>
      <c r="D7" s="833"/>
      <c r="E7" s="833"/>
      <c r="F7" s="833"/>
      <c r="G7" s="834"/>
      <c r="H7" s="834"/>
      <c r="I7" s="834"/>
      <c r="J7" s="834"/>
      <c r="K7" s="834"/>
      <c r="L7" s="834"/>
      <c r="M7" s="834"/>
      <c r="N7" s="834"/>
      <c r="O7" s="834"/>
      <c r="P7" s="834"/>
      <c r="Q7" s="834"/>
      <c r="R7" s="834"/>
      <c r="S7" s="834"/>
      <c r="T7" s="834"/>
      <c r="U7" s="834"/>
      <c r="V7" s="834"/>
      <c r="W7" s="834"/>
      <c r="X7" s="834"/>
      <c r="Y7" s="834"/>
      <c r="Z7" s="834"/>
      <c r="AA7" s="834"/>
      <c r="AB7" s="834"/>
      <c r="AC7" s="834"/>
      <c r="AD7" s="834"/>
      <c r="AE7" s="834"/>
      <c r="AF7" s="834"/>
      <c r="AG7" s="834"/>
      <c r="AH7" s="834"/>
      <c r="AI7" s="834"/>
      <c r="AJ7" s="834"/>
      <c r="AK7" s="834"/>
      <c r="AL7" s="834"/>
      <c r="AM7" s="834"/>
      <c r="AN7" s="834"/>
      <c r="AO7" s="834"/>
      <c r="AP7" s="834"/>
      <c r="AQ7" s="834"/>
      <c r="AR7" s="834"/>
      <c r="AS7" s="834"/>
      <c r="AT7" s="834"/>
      <c r="AU7" s="834"/>
      <c r="AV7" s="834"/>
      <c r="AW7" s="834"/>
      <c r="AX7" s="834"/>
      <c r="AY7" s="835"/>
    </row>
    <row r="8" spans="1:51" ht="31.5" customHeight="1" thickBot="1" x14ac:dyDescent="0.3">
      <c r="A8" s="836" t="s">
        <v>208</v>
      </c>
      <c r="B8" s="837"/>
      <c r="C8" s="837"/>
      <c r="D8" s="837"/>
      <c r="E8" s="837"/>
      <c r="F8" s="838"/>
      <c r="G8" s="931" t="s">
        <v>209</v>
      </c>
      <c r="H8" s="931"/>
      <c r="I8" s="931"/>
      <c r="J8" s="931"/>
      <c r="K8" s="931"/>
      <c r="L8" s="931"/>
      <c r="M8" s="931"/>
      <c r="N8" s="931"/>
      <c r="O8" s="931"/>
      <c r="P8" s="931"/>
      <c r="Q8" s="931"/>
      <c r="R8" s="931"/>
      <c r="S8" s="932"/>
      <c r="T8" s="933" t="s">
        <v>210</v>
      </c>
      <c r="U8" s="931"/>
      <c r="V8" s="931"/>
      <c r="W8" s="931"/>
      <c r="X8" s="931"/>
      <c r="Y8" s="931"/>
      <c r="Z8" s="931"/>
      <c r="AA8" s="931"/>
      <c r="AB8" s="931"/>
      <c r="AC8" s="931"/>
      <c r="AD8" s="931"/>
      <c r="AE8" s="931"/>
      <c r="AF8" s="932"/>
      <c r="AG8" s="839" t="s">
        <v>211</v>
      </c>
      <c r="AH8" s="840"/>
      <c r="AI8" s="840"/>
      <c r="AJ8" s="840"/>
      <c r="AK8" s="840"/>
      <c r="AL8" s="841" t="s">
        <v>212</v>
      </c>
      <c r="AM8" s="842"/>
      <c r="AN8" s="843" t="s">
        <v>213</v>
      </c>
      <c r="AO8" s="841"/>
      <c r="AP8" s="841"/>
      <c r="AQ8" s="841"/>
      <c r="AR8" s="841"/>
      <c r="AS8" s="841"/>
      <c r="AT8" s="841"/>
      <c r="AU8" s="841"/>
      <c r="AV8" s="841"/>
      <c r="AW8" s="841"/>
      <c r="AX8" s="842"/>
      <c r="AY8" s="844" t="s">
        <v>214</v>
      </c>
    </row>
    <row r="9" spans="1:51" s="40" customFormat="1" ht="60" customHeight="1" thickBot="1" x14ac:dyDescent="0.3">
      <c r="A9" s="201" t="s">
        <v>215</v>
      </c>
      <c r="B9" s="202" t="s">
        <v>216</v>
      </c>
      <c r="C9" s="203" t="s">
        <v>217</v>
      </c>
      <c r="D9" s="204" t="s">
        <v>218</v>
      </c>
      <c r="E9" s="205" t="s">
        <v>219</v>
      </c>
      <c r="F9" s="206" t="s">
        <v>220</v>
      </c>
      <c r="G9" s="162" t="s">
        <v>166</v>
      </c>
      <c r="H9" s="162" t="s">
        <v>167</v>
      </c>
      <c r="I9" s="162" t="s">
        <v>168</v>
      </c>
      <c r="J9" s="162" t="s">
        <v>169</v>
      </c>
      <c r="K9" s="162" t="s">
        <v>170</v>
      </c>
      <c r="L9" s="162" t="s">
        <v>171</v>
      </c>
      <c r="M9" s="162" t="s">
        <v>172</v>
      </c>
      <c r="N9" s="162" t="s">
        <v>173</v>
      </c>
      <c r="O9" s="162" t="s">
        <v>174</v>
      </c>
      <c r="P9" s="162" t="s">
        <v>175</v>
      </c>
      <c r="Q9" s="162" t="s">
        <v>176</v>
      </c>
      <c r="R9" s="162" t="s">
        <v>177</v>
      </c>
      <c r="S9" s="162" t="s">
        <v>221</v>
      </c>
      <c r="T9" s="162" t="s">
        <v>166</v>
      </c>
      <c r="U9" s="162" t="s">
        <v>167</v>
      </c>
      <c r="V9" s="162" t="s">
        <v>168</v>
      </c>
      <c r="W9" s="162" t="s">
        <v>169</v>
      </c>
      <c r="X9" s="162" t="s">
        <v>170</v>
      </c>
      <c r="Y9" s="162" t="s">
        <v>171</v>
      </c>
      <c r="Z9" s="162" t="s">
        <v>172</v>
      </c>
      <c r="AA9" s="162" t="s">
        <v>173</v>
      </c>
      <c r="AB9" s="162" t="s">
        <v>174</v>
      </c>
      <c r="AC9" s="162" t="s">
        <v>175</v>
      </c>
      <c r="AD9" s="162" t="s">
        <v>176</v>
      </c>
      <c r="AE9" s="162" t="s">
        <v>177</v>
      </c>
      <c r="AF9" s="207" t="s">
        <v>222</v>
      </c>
      <c r="AG9" s="208" t="s">
        <v>223</v>
      </c>
      <c r="AH9" s="207" t="s">
        <v>224</v>
      </c>
      <c r="AI9" s="207" t="s">
        <v>225</v>
      </c>
      <c r="AJ9" s="207" t="s">
        <v>226</v>
      </c>
      <c r="AK9" s="207" t="s">
        <v>227</v>
      </c>
      <c r="AL9" s="207" t="s">
        <v>228</v>
      </c>
      <c r="AM9" s="207" t="s">
        <v>229</v>
      </c>
      <c r="AN9" s="207" t="s">
        <v>230</v>
      </c>
      <c r="AO9" s="207" t="s">
        <v>231</v>
      </c>
      <c r="AP9" s="207" t="s">
        <v>232</v>
      </c>
      <c r="AQ9" s="207" t="s">
        <v>233</v>
      </c>
      <c r="AR9" s="207" t="s">
        <v>234</v>
      </c>
      <c r="AS9" s="207" t="s">
        <v>235</v>
      </c>
      <c r="AT9" s="207" t="s">
        <v>236</v>
      </c>
      <c r="AU9" s="207" t="s">
        <v>237</v>
      </c>
      <c r="AV9" s="207" t="s">
        <v>238</v>
      </c>
      <c r="AW9" s="207" t="s">
        <v>239</v>
      </c>
      <c r="AX9" s="209" t="s">
        <v>240</v>
      </c>
      <c r="AY9" s="845"/>
    </row>
    <row r="10" spans="1:51" ht="60" customHeight="1" x14ac:dyDescent="0.25">
      <c r="A10" s="822">
        <v>1</v>
      </c>
      <c r="B10" s="808" t="s">
        <v>241</v>
      </c>
      <c r="C10" s="811" t="s">
        <v>242</v>
      </c>
      <c r="D10" s="210" t="s">
        <v>106</v>
      </c>
      <c r="E10" s="211">
        <v>6.4899999999999999E-2</v>
      </c>
      <c r="F10" s="211">
        <v>6.4899999999999999E-2</v>
      </c>
      <c r="G10" s="211">
        <v>6.4899999999999999E-2</v>
      </c>
      <c r="H10" s="211">
        <v>6.4899999999999999E-2</v>
      </c>
      <c r="I10" s="211">
        <v>6.4899999999999999E-2</v>
      </c>
      <c r="J10" s="211">
        <v>6.4899999999999999E-2</v>
      </c>
      <c r="K10" s="212">
        <v>6.4899999999999999E-2</v>
      </c>
      <c r="L10" s="212">
        <v>6.4899999999999999E-2</v>
      </c>
      <c r="M10" s="213">
        <v>6.4899999999999999E-2</v>
      </c>
      <c r="N10" s="213">
        <v>6.4899999999999999E-2</v>
      </c>
      <c r="O10" s="216">
        <f>INVERSIÓN!DL10</f>
        <v>6.1000000000000006E-2</v>
      </c>
      <c r="P10" s="213"/>
      <c r="Q10" s="213"/>
      <c r="R10" s="213"/>
      <c r="S10" s="213"/>
      <c r="T10" s="214">
        <v>0</v>
      </c>
      <c r="U10" s="211">
        <v>0</v>
      </c>
      <c r="V10" s="211">
        <v>0</v>
      </c>
      <c r="W10" s="211">
        <v>0</v>
      </c>
      <c r="X10" s="215">
        <v>0</v>
      </c>
      <c r="Y10" s="215">
        <v>0</v>
      </c>
      <c r="Z10" s="216">
        <v>0</v>
      </c>
      <c r="AA10" s="216">
        <v>6.3E-3</v>
      </c>
      <c r="AB10" s="216">
        <v>1.4200000000000001E-2</v>
      </c>
      <c r="AC10" s="211"/>
      <c r="AD10" s="211"/>
      <c r="AE10" s="211"/>
      <c r="AF10" s="934"/>
      <c r="AG10" s="935" t="s">
        <v>122</v>
      </c>
      <c r="AH10" s="935" t="s">
        <v>122</v>
      </c>
      <c r="AI10" s="935" t="s">
        <v>122</v>
      </c>
      <c r="AJ10" s="935" t="s">
        <v>243</v>
      </c>
      <c r="AK10" s="936" t="s">
        <v>244</v>
      </c>
      <c r="AL10" s="937"/>
      <c r="AM10" s="937"/>
      <c r="AN10" s="944">
        <v>7804660.3241926599</v>
      </c>
      <c r="AO10" s="944">
        <v>3721767</v>
      </c>
      <c r="AP10" s="944">
        <v>4082893.3241926599</v>
      </c>
      <c r="AQ10" s="944" t="s">
        <v>122</v>
      </c>
      <c r="AR10" s="944" t="s">
        <v>245</v>
      </c>
      <c r="AS10" s="944">
        <v>7804660.3241926599</v>
      </c>
      <c r="AT10" s="944" t="s">
        <v>245</v>
      </c>
      <c r="AU10" s="944">
        <v>7804660.3241926599</v>
      </c>
      <c r="AV10" s="945" t="s">
        <v>246</v>
      </c>
      <c r="AW10" s="944">
        <v>7804660.3241926599</v>
      </c>
      <c r="AX10" s="944">
        <v>7804660.3241926599</v>
      </c>
      <c r="AY10" s="813"/>
    </row>
    <row r="11" spans="1:51" ht="60" customHeight="1" x14ac:dyDescent="0.25">
      <c r="A11" s="822"/>
      <c r="B11" s="808"/>
      <c r="C11" s="811"/>
      <c r="D11" s="217" t="s">
        <v>114</v>
      </c>
      <c r="E11" s="218">
        <v>17228190000</v>
      </c>
      <c r="F11" s="218">
        <v>17228190000</v>
      </c>
      <c r="G11" s="218">
        <v>17228190000</v>
      </c>
      <c r="H11" s="946">
        <v>17228190000</v>
      </c>
      <c r="I11" s="946">
        <v>17228190000</v>
      </c>
      <c r="J11" s="946">
        <v>15181761910</v>
      </c>
      <c r="K11" s="946">
        <v>15170561910</v>
      </c>
      <c r="L11" s="946">
        <v>15170561910</v>
      </c>
      <c r="M11" s="947">
        <v>15107566910</v>
      </c>
      <c r="N11" s="947">
        <v>15107566910</v>
      </c>
      <c r="O11" s="948">
        <f>INVERSIÓN!DL11</f>
        <v>15107566910</v>
      </c>
      <c r="P11" s="948"/>
      <c r="Q11" s="948"/>
      <c r="R11" s="948"/>
      <c r="S11" s="948"/>
      <c r="T11" s="946">
        <v>15100487910</v>
      </c>
      <c r="U11" s="946">
        <v>15100487910</v>
      </c>
      <c r="V11" s="946">
        <v>15100487910</v>
      </c>
      <c r="W11" s="946">
        <v>15100487910</v>
      </c>
      <c r="X11" s="946">
        <v>15100487910</v>
      </c>
      <c r="Y11" s="946">
        <v>15100487910</v>
      </c>
      <c r="Z11" s="948">
        <v>15100487910</v>
      </c>
      <c r="AA11" s="948">
        <v>15100487910</v>
      </c>
      <c r="AB11" s="948">
        <v>15100487910</v>
      </c>
      <c r="AC11" s="946"/>
      <c r="AD11" s="946"/>
      <c r="AE11" s="946"/>
      <c r="AF11" s="934"/>
      <c r="AG11" s="935"/>
      <c r="AH11" s="935"/>
      <c r="AI11" s="935"/>
      <c r="AJ11" s="935"/>
      <c r="AK11" s="936"/>
      <c r="AL11" s="938"/>
      <c r="AM11" s="938"/>
      <c r="AN11" s="944"/>
      <c r="AO11" s="944"/>
      <c r="AP11" s="944"/>
      <c r="AQ11" s="944"/>
      <c r="AR11" s="944"/>
      <c r="AS11" s="944"/>
      <c r="AT11" s="944"/>
      <c r="AU11" s="944"/>
      <c r="AV11" s="945"/>
      <c r="AW11" s="944"/>
      <c r="AX11" s="944"/>
      <c r="AY11" s="813"/>
    </row>
    <row r="12" spans="1:51" ht="60" customHeight="1" x14ac:dyDescent="0.25">
      <c r="A12" s="822"/>
      <c r="B12" s="809"/>
      <c r="C12" s="811"/>
      <c r="D12" s="219" t="s">
        <v>116</v>
      </c>
      <c r="E12" s="214">
        <v>0</v>
      </c>
      <c r="F12" s="214">
        <v>0</v>
      </c>
      <c r="G12" s="214">
        <v>0</v>
      </c>
      <c r="H12" s="211">
        <v>0</v>
      </c>
      <c r="I12" s="211">
        <v>0</v>
      </c>
      <c r="J12" s="211">
        <v>0</v>
      </c>
      <c r="K12" s="215">
        <v>0</v>
      </c>
      <c r="L12" s="215">
        <v>0</v>
      </c>
      <c r="M12" s="216">
        <v>0</v>
      </c>
      <c r="N12" s="216">
        <v>0</v>
      </c>
      <c r="O12" s="216">
        <f>INVERSIÓN!DL13</f>
        <v>0</v>
      </c>
      <c r="P12" s="216"/>
      <c r="Q12" s="216"/>
      <c r="R12" s="216"/>
      <c r="S12" s="216"/>
      <c r="T12" s="211">
        <v>0</v>
      </c>
      <c r="U12" s="211">
        <v>0</v>
      </c>
      <c r="V12" s="211">
        <v>0</v>
      </c>
      <c r="W12" s="211">
        <v>0</v>
      </c>
      <c r="X12" s="215">
        <v>0</v>
      </c>
      <c r="Y12" s="215">
        <v>0</v>
      </c>
      <c r="Z12" s="216">
        <v>0</v>
      </c>
      <c r="AA12" s="216">
        <v>0</v>
      </c>
      <c r="AB12" s="216">
        <v>0</v>
      </c>
      <c r="AC12" s="211"/>
      <c r="AD12" s="211"/>
      <c r="AE12" s="211"/>
      <c r="AF12" s="934"/>
      <c r="AG12" s="935"/>
      <c r="AH12" s="935"/>
      <c r="AI12" s="935"/>
      <c r="AJ12" s="935"/>
      <c r="AK12" s="936"/>
      <c r="AL12" s="938"/>
      <c r="AM12" s="938"/>
      <c r="AN12" s="944"/>
      <c r="AO12" s="944"/>
      <c r="AP12" s="944"/>
      <c r="AQ12" s="944"/>
      <c r="AR12" s="944"/>
      <c r="AS12" s="944"/>
      <c r="AT12" s="944"/>
      <c r="AU12" s="944"/>
      <c r="AV12" s="945"/>
      <c r="AW12" s="944"/>
      <c r="AX12" s="944"/>
      <c r="AY12" s="814"/>
    </row>
    <row r="13" spans="1:51" ht="60" customHeight="1" x14ac:dyDescent="0.25">
      <c r="A13" s="822"/>
      <c r="B13" s="809"/>
      <c r="C13" s="811"/>
      <c r="D13" s="217" t="s">
        <v>117</v>
      </c>
      <c r="E13" s="218">
        <v>164979010</v>
      </c>
      <c r="F13" s="218">
        <v>164979010</v>
      </c>
      <c r="G13" s="218">
        <v>164979010</v>
      </c>
      <c r="H13" s="946">
        <v>164979010</v>
      </c>
      <c r="I13" s="946">
        <v>164979010</v>
      </c>
      <c r="J13" s="946">
        <v>164979010</v>
      </c>
      <c r="K13" s="946">
        <v>164979010</v>
      </c>
      <c r="L13" s="946">
        <v>164979010</v>
      </c>
      <c r="M13" s="948">
        <v>164979010</v>
      </c>
      <c r="N13" s="948">
        <v>164979010</v>
      </c>
      <c r="O13" s="948">
        <f>INVERSIÓN!DL14</f>
        <v>164979010</v>
      </c>
      <c r="P13" s="948"/>
      <c r="Q13" s="948"/>
      <c r="R13" s="948"/>
      <c r="S13" s="948"/>
      <c r="T13" s="946">
        <v>0</v>
      </c>
      <c r="U13" s="946">
        <v>0</v>
      </c>
      <c r="V13" s="946">
        <v>0</v>
      </c>
      <c r="W13" s="946">
        <v>0</v>
      </c>
      <c r="X13" s="946">
        <v>57207465</v>
      </c>
      <c r="Y13" s="946">
        <v>57207465</v>
      </c>
      <c r="Z13" s="948">
        <v>57207465</v>
      </c>
      <c r="AA13" s="948">
        <v>57207465</v>
      </c>
      <c r="AB13" s="948">
        <v>57207465</v>
      </c>
      <c r="AC13" s="946"/>
      <c r="AD13" s="946"/>
      <c r="AE13" s="946"/>
      <c r="AF13" s="934"/>
      <c r="AG13" s="935"/>
      <c r="AH13" s="935"/>
      <c r="AI13" s="935"/>
      <c r="AJ13" s="935"/>
      <c r="AK13" s="936"/>
      <c r="AL13" s="938"/>
      <c r="AM13" s="938"/>
      <c r="AN13" s="944"/>
      <c r="AO13" s="944"/>
      <c r="AP13" s="944"/>
      <c r="AQ13" s="944"/>
      <c r="AR13" s="944"/>
      <c r="AS13" s="944"/>
      <c r="AT13" s="944"/>
      <c r="AU13" s="944"/>
      <c r="AV13" s="945"/>
      <c r="AW13" s="944"/>
      <c r="AX13" s="944"/>
      <c r="AY13" s="814"/>
    </row>
    <row r="14" spans="1:51" ht="60" customHeight="1" x14ac:dyDescent="0.25">
      <c r="A14" s="822"/>
      <c r="B14" s="808"/>
      <c r="C14" s="811"/>
      <c r="D14" s="219" t="s">
        <v>118</v>
      </c>
      <c r="E14" s="211">
        <v>6.4899999999999999E-2</v>
      </c>
      <c r="F14" s="211">
        <v>6.4899999999999999E-2</v>
      </c>
      <c r="G14" s="211">
        <v>6.4899999999999999E-2</v>
      </c>
      <c r="H14" s="211">
        <v>6.4899999999999999E-2</v>
      </c>
      <c r="I14" s="211">
        <v>6.4899999999999999E-2</v>
      </c>
      <c r="J14" s="211">
        <v>6.4899999999999999E-2</v>
      </c>
      <c r="K14" s="212">
        <v>6.4899999999999999E-2</v>
      </c>
      <c r="L14" s="212">
        <v>6.4899999999999999E-2</v>
      </c>
      <c r="M14" s="213">
        <v>6.4899999999999999E-2</v>
      </c>
      <c r="N14" s="213">
        <v>6.4899999999999999E-2</v>
      </c>
      <c r="O14" s="949">
        <f>O10+O12</f>
        <v>6.1000000000000006E-2</v>
      </c>
      <c r="P14" s="213"/>
      <c r="Q14" s="213"/>
      <c r="R14" s="213"/>
      <c r="S14" s="213"/>
      <c r="T14" s="214">
        <v>0</v>
      </c>
      <c r="U14" s="211">
        <v>0</v>
      </c>
      <c r="V14" s="211">
        <v>0</v>
      </c>
      <c r="W14" s="211">
        <v>0</v>
      </c>
      <c r="X14" s="215">
        <v>0</v>
      </c>
      <c r="Y14" s="215">
        <v>0</v>
      </c>
      <c r="Z14" s="216">
        <v>0</v>
      </c>
      <c r="AA14" s="216">
        <v>6.3E-3</v>
      </c>
      <c r="AB14" s="216">
        <v>1.4200000000000001E-2</v>
      </c>
      <c r="AC14" s="211"/>
      <c r="AD14" s="211"/>
      <c r="AE14" s="211"/>
      <c r="AF14" s="934"/>
      <c r="AG14" s="935"/>
      <c r="AH14" s="935"/>
      <c r="AI14" s="935"/>
      <c r="AJ14" s="935"/>
      <c r="AK14" s="936"/>
      <c r="AL14" s="938"/>
      <c r="AM14" s="938"/>
      <c r="AN14" s="944"/>
      <c r="AO14" s="944"/>
      <c r="AP14" s="944"/>
      <c r="AQ14" s="944"/>
      <c r="AR14" s="944"/>
      <c r="AS14" s="944"/>
      <c r="AT14" s="944"/>
      <c r="AU14" s="944"/>
      <c r="AV14" s="945"/>
      <c r="AW14" s="944"/>
      <c r="AX14" s="944"/>
      <c r="AY14" s="813"/>
    </row>
    <row r="15" spans="1:51" ht="60" customHeight="1" thickBot="1" x14ac:dyDescent="0.3">
      <c r="A15" s="822"/>
      <c r="B15" s="824"/>
      <c r="C15" s="825"/>
      <c r="D15" s="217" t="s">
        <v>119</v>
      </c>
      <c r="E15" s="950">
        <v>17393169010</v>
      </c>
      <c r="F15" s="950">
        <v>17393169010</v>
      </c>
      <c r="G15" s="950">
        <v>17393169010</v>
      </c>
      <c r="H15" s="950">
        <v>17393169010</v>
      </c>
      <c r="I15" s="950">
        <v>17393169010</v>
      </c>
      <c r="J15" s="950">
        <v>15346740920</v>
      </c>
      <c r="K15" s="950">
        <v>15346740920</v>
      </c>
      <c r="L15" s="950">
        <v>15335540920</v>
      </c>
      <c r="M15" s="951">
        <f>+M11+M13</f>
        <v>15272545920</v>
      </c>
      <c r="N15" s="951">
        <f>+N11+N13</f>
        <v>15272545920</v>
      </c>
      <c r="O15" s="951">
        <f>O11+O13</f>
        <v>15272545920</v>
      </c>
      <c r="P15" s="951"/>
      <c r="Q15" s="951"/>
      <c r="R15" s="951"/>
      <c r="S15" s="951"/>
      <c r="T15" s="950">
        <v>15100487910</v>
      </c>
      <c r="U15" s="950">
        <v>15100487910</v>
      </c>
      <c r="V15" s="950">
        <v>15100487910</v>
      </c>
      <c r="W15" s="950">
        <v>15100487910</v>
      </c>
      <c r="X15" s="950">
        <v>15157695375</v>
      </c>
      <c r="Y15" s="950">
        <v>15157695375</v>
      </c>
      <c r="Z15" s="951">
        <v>15157695375</v>
      </c>
      <c r="AA15" s="951">
        <v>15157695375</v>
      </c>
      <c r="AB15" s="951">
        <v>15157695375</v>
      </c>
      <c r="AC15" s="950"/>
      <c r="AD15" s="950"/>
      <c r="AE15" s="950"/>
      <c r="AF15" s="939"/>
      <c r="AG15" s="935"/>
      <c r="AH15" s="935"/>
      <c r="AI15" s="935"/>
      <c r="AJ15" s="935"/>
      <c r="AK15" s="936"/>
      <c r="AL15" s="940"/>
      <c r="AM15" s="940"/>
      <c r="AN15" s="952"/>
      <c r="AO15" s="952"/>
      <c r="AP15" s="952"/>
      <c r="AQ15" s="952"/>
      <c r="AR15" s="952"/>
      <c r="AS15" s="952"/>
      <c r="AT15" s="952"/>
      <c r="AU15" s="952"/>
      <c r="AV15" s="953"/>
      <c r="AW15" s="952"/>
      <c r="AX15" s="952"/>
      <c r="AY15" s="813"/>
    </row>
    <row r="16" spans="1:51" ht="60" customHeight="1" x14ac:dyDescent="0.25">
      <c r="A16" s="822">
        <v>2</v>
      </c>
      <c r="B16" s="808" t="s">
        <v>247</v>
      </c>
      <c r="C16" s="811" t="s">
        <v>248</v>
      </c>
      <c r="D16" s="219" t="s">
        <v>106</v>
      </c>
      <c r="E16" s="214">
        <v>0</v>
      </c>
      <c r="F16" s="214">
        <v>0</v>
      </c>
      <c r="G16" s="214">
        <v>0</v>
      </c>
      <c r="H16" s="214">
        <v>0</v>
      </c>
      <c r="I16" s="214">
        <v>0</v>
      </c>
      <c r="J16" s="214">
        <v>0</v>
      </c>
      <c r="K16" s="212">
        <v>0</v>
      </c>
      <c r="L16" s="212">
        <v>0</v>
      </c>
      <c r="M16" s="213">
        <v>0</v>
      </c>
      <c r="N16" s="213">
        <v>0</v>
      </c>
      <c r="O16" s="213">
        <v>0</v>
      </c>
      <c r="P16" s="213"/>
      <c r="Q16" s="213"/>
      <c r="R16" s="213"/>
      <c r="S16" s="213"/>
      <c r="T16" s="214">
        <v>0</v>
      </c>
      <c r="U16" s="214">
        <v>0</v>
      </c>
      <c r="V16" s="214">
        <v>0</v>
      </c>
      <c r="W16" s="214">
        <v>0</v>
      </c>
      <c r="X16" s="212">
        <v>0</v>
      </c>
      <c r="Y16" s="212">
        <v>0</v>
      </c>
      <c r="Z16" s="213">
        <v>0</v>
      </c>
      <c r="AA16" s="213">
        <v>0</v>
      </c>
      <c r="AB16" s="213">
        <v>0</v>
      </c>
      <c r="AC16" s="214"/>
      <c r="AD16" s="214"/>
      <c r="AE16" s="214"/>
      <c r="AF16" s="934"/>
      <c r="AG16" s="935" t="s">
        <v>249</v>
      </c>
      <c r="AH16" s="935" t="s">
        <v>250</v>
      </c>
      <c r="AI16" s="935" t="s">
        <v>249</v>
      </c>
      <c r="AJ16" s="935" t="s">
        <v>251</v>
      </c>
      <c r="AK16" s="936" t="s">
        <v>252</v>
      </c>
      <c r="AL16" s="937"/>
      <c r="AM16" s="937"/>
      <c r="AN16" s="944">
        <v>7804660.3241926599</v>
      </c>
      <c r="AO16" s="944">
        <v>3721767</v>
      </c>
      <c r="AP16" s="944">
        <v>4082893.3241926599</v>
      </c>
      <c r="AQ16" s="944" t="s">
        <v>122</v>
      </c>
      <c r="AR16" s="944" t="s">
        <v>245</v>
      </c>
      <c r="AS16" s="944">
        <v>7804660.3241926599</v>
      </c>
      <c r="AT16" s="944" t="s">
        <v>245</v>
      </c>
      <c r="AU16" s="944">
        <v>7804660.3241926599</v>
      </c>
      <c r="AV16" s="945" t="s">
        <v>246</v>
      </c>
      <c r="AW16" s="944">
        <v>7804660.3241926599</v>
      </c>
      <c r="AX16" s="944">
        <v>7804660.3241926599</v>
      </c>
      <c r="AY16" s="813"/>
    </row>
    <row r="17" spans="1:51" ht="60" customHeight="1" x14ac:dyDescent="0.25">
      <c r="A17" s="822"/>
      <c r="B17" s="808"/>
      <c r="C17" s="811"/>
      <c r="D17" s="217" t="s">
        <v>114</v>
      </c>
      <c r="E17" s="218">
        <v>0</v>
      </c>
      <c r="F17" s="218">
        <v>0</v>
      </c>
      <c r="G17" s="218">
        <v>0</v>
      </c>
      <c r="H17" s="946">
        <v>0</v>
      </c>
      <c r="I17" s="946">
        <v>0</v>
      </c>
      <c r="J17" s="946">
        <v>0</v>
      </c>
      <c r="K17" s="946">
        <v>0</v>
      </c>
      <c r="L17" s="946">
        <v>0</v>
      </c>
      <c r="M17" s="948">
        <v>0</v>
      </c>
      <c r="N17" s="948">
        <v>0</v>
      </c>
      <c r="O17" s="948">
        <v>0</v>
      </c>
      <c r="P17" s="948"/>
      <c r="Q17" s="948"/>
      <c r="R17" s="948"/>
      <c r="S17" s="948"/>
      <c r="T17" s="946">
        <v>0</v>
      </c>
      <c r="U17" s="946">
        <v>0</v>
      </c>
      <c r="V17" s="946">
        <v>0</v>
      </c>
      <c r="W17" s="946">
        <v>0</v>
      </c>
      <c r="X17" s="946">
        <v>0</v>
      </c>
      <c r="Y17" s="946">
        <v>0</v>
      </c>
      <c r="Z17" s="948">
        <v>0</v>
      </c>
      <c r="AA17" s="948">
        <v>0</v>
      </c>
      <c r="AB17" s="948">
        <v>0</v>
      </c>
      <c r="AC17" s="946"/>
      <c r="AD17" s="946"/>
      <c r="AE17" s="946"/>
      <c r="AF17" s="934"/>
      <c r="AG17" s="935"/>
      <c r="AH17" s="935"/>
      <c r="AI17" s="935"/>
      <c r="AJ17" s="935"/>
      <c r="AK17" s="936"/>
      <c r="AL17" s="938"/>
      <c r="AM17" s="938"/>
      <c r="AN17" s="944"/>
      <c r="AO17" s="944"/>
      <c r="AP17" s="944"/>
      <c r="AQ17" s="944"/>
      <c r="AR17" s="944"/>
      <c r="AS17" s="944"/>
      <c r="AT17" s="944"/>
      <c r="AU17" s="944"/>
      <c r="AV17" s="945"/>
      <c r="AW17" s="944"/>
      <c r="AX17" s="944"/>
      <c r="AY17" s="813"/>
    </row>
    <row r="18" spans="1:51" ht="60" customHeight="1" x14ac:dyDescent="0.25">
      <c r="A18" s="822"/>
      <c r="B18" s="809"/>
      <c r="C18" s="811"/>
      <c r="D18" s="219" t="s">
        <v>116</v>
      </c>
      <c r="E18" s="214">
        <v>0</v>
      </c>
      <c r="F18" s="214">
        <v>0</v>
      </c>
      <c r="G18" s="214">
        <v>0</v>
      </c>
      <c r="H18" s="214">
        <v>0</v>
      </c>
      <c r="I18" s="214">
        <v>0</v>
      </c>
      <c r="J18" s="214">
        <v>0</v>
      </c>
      <c r="K18" s="212">
        <v>0</v>
      </c>
      <c r="L18" s="212">
        <v>0</v>
      </c>
      <c r="M18" s="213">
        <v>0</v>
      </c>
      <c r="N18" s="213">
        <v>0</v>
      </c>
      <c r="O18" s="213">
        <v>0</v>
      </c>
      <c r="P18" s="213"/>
      <c r="Q18" s="213"/>
      <c r="R18" s="213"/>
      <c r="S18" s="213"/>
      <c r="T18" s="214">
        <v>0</v>
      </c>
      <c r="U18" s="214">
        <v>0</v>
      </c>
      <c r="V18" s="214">
        <v>0</v>
      </c>
      <c r="W18" s="214">
        <v>0</v>
      </c>
      <c r="X18" s="212">
        <v>0</v>
      </c>
      <c r="Y18" s="212">
        <v>0</v>
      </c>
      <c r="Z18" s="213">
        <v>0</v>
      </c>
      <c r="AA18" s="213">
        <v>0</v>
      </c>
      <c r="AB18" s="213">
        <v>0</v>
      </c>
      <c r="AC18" s="214"/>
      <c r="AD18" s="214"/>
      <c r="AE18" s="214"/>
      <c r="AF18" s="934"/>
      <c r="AG18" s="935"/>
      <c r="AH18" s="935"/>
      <c r="AI18" s="935"/>
      <c r="AJ18" s="935"/>
      <c r="AK18" s="936"/>
      <c r="AL18" s="938"/>
      <c r="AM18" s="938"/>
      <c r="AN18" s="944"/>
      <c r="AO18" s="944"/>
      <c r="AP18" s="944"/>
      <c r="AQ18" s="944"/>
      <c r="AR18" s="944"/>
      <c r="AS18" s="944"/>
      <c r="AT18" s="944"/>
      <c r="AU18" s="944"/>
      <c r="AV18" s="945"/>
      <c r="AW18" s="944"/>
      <c r="AX18" s="944"/>
      <c r="AY18" s="814"/>
    </row>
    <row r="19" spans="1:51" ht="60" customHeight="1" x14ac:dyDescent="0.25">
      <c r="A19" s="822"/>
      <c r="B19" s="809"/>
      <c r="C19" s="811"/>
      <c r="D19" s="217" t="s">
        <v>117</v>
      </c>
      <c r="E19" s="214">
        <v>0</v>
      </c>
      <c r="F19" s="214">
        <v>0</v>
      </c>
      <c r="G19" s="214">
        <v>0</v>
      </c>
      <c r="H19" s="946">
        <v>0</v>
      </c>
      <c r="I19" s="946">
        <v>0</v>
      </c>
      <c r="J19" s="946">
        <v>0</v>
      </c>
      <c r="K19" s="946">
        <v>0</v>
      </c>
      <c r="L19" s="946">
        <v>0</v>
      </c>
      <c r="M19" s="948">
        <v>0</v>
      </c>
      <c r="N19" s="948">
        <v>0</v>
      </c>
      <c r="O19" s="948">
        <v>0</v>
      </c>
      <c r="P19" s="948"/>
      <c r="Q19" s="948"/>
      <c r="R19" s="948"/>
      <c r="S19" s="948"/>
      <c r="T19" s="946">
        <v>0</v>
      </c>
      <c r="U19" s="946">
        <v>0</v>
      </c>
      <c r="V19" s="946">
        <v>0</v>
      </c>
      <c r="W19" s="946">
        <v>0</v>
      </c>
      <c r="X19" s="946">
        <v>0</v>
      </c>
      <c r="Y19" s="946">
        <v>0</v>
      </c>
      <c r="Z19" s="948">
        <v>0</v>
      </c>
      <c r="AA19" s="948">
        <v>0</v>
      </c>
      <c r="AB19" s="948">
        <v>0</v>
      </c>
      <c r="AC19" s="946"/>
      <c r="AD19" s="946"/>
      <c r="AE19" s="946"/>
      <c r="AF19" s="934"/>
      <c r="AG19" s="935"/>
      <c r="AH19" s="935"/>
      <c r="AI19" s="935"/>
      <c r="AJ19" s="935"/>
      <c r="AK19" s="936"/>
      <c r="AL19" s="938"/>
      <c r="AM19" s="938"/>
      <c r="AN19" s="944"/>
      <c r="AO19" s="944"/>
      <c r="AP19" s="944"/>
      <c r="AQ19" s="944"/>
      <c r="AR19" s="944"/>
      <c r="AS19" s="944"/>
      <c r="AT19" s="944"/>
      <c r="AU19" s="944"/>
      <c r="AV19" s="945"/>
      <c r="AW19" s="944"/>
      <c r="AX19" s="944"/>
      <c r="AY19" s="814"/>
    </row>
    <row r="20" spans="1:51" ht="60" customHeight="1" x14ac:dyDescent="0.25">
      <c r="A20" s="822"/>
      <c r="B20" s="808"/>
      <c r="C20" s="811"/>
      <c r="D20" s="219" t="s">
        <v>118</v>
      </c>
      <c r="E20" s="214">
        <v>0</v>
      </c>
      <c r="F20" s="214">
        <v>0</v>
      </c>
      <c r="G20" s="214">
        <v>0</v>
      </c>
      <c r="H20" s="214">
        <v>0</v>
      </c>
      <c r="I20" s="214">
        <v>0</v>
      </c>
      <c r="J20" s="214">
        <v>0</v>
      </c>
      <c r="K20" s="212">
        <v>0</v>
      </c>
      <c r="L20" s="212">
        <v>0</v>
      </c>
      <c r="M20" s="213">
        <v>0</v>
      </c>
      <c r="N20" s="213">
        <v>0</v>
      </c>
      <c r="O20" s="213">
        <v>0</v>
      </c>
      <c r="P20" s="213"/>
      <c r="Q20" s="213"/>
      <c r="R20" s="213"/>
      <c r="S20" s="213"/>
      <c r="T20" s="214">
        <v>0</v>
      </c>
      <c r="U20" s="214">
        <v>0</v>
      </c>
      <c r="V20" s="214">
        <v>0</v>
      </c>
      <c r="W20" s="214">
        <v>0</v>
      </c>
      <c r="X20" s="212">
        <v>0</v>
      </c>
      <c r="Y20" s="212">
        <v>0</v>
      </c>
      <c r="Z20" s="213">
        <v>0</v>
      </c>
      <c r="AA20" s="213">
        <v>0</v>
      </c>
      <c r="AB20" s="213">
        <v>0</v>
      </c>
      <c r="AC20" s="214"/>
      <c r="AD20" s="214"/>
      <c r="AE20" s="214"/>
      <c r="AF20" s="934"/>
      <c r="AG20" s="935"/>
      <c r="AH20" s="935"/>
      <c r="AI20" s="935"/>
      <c r="AJ20" s="935"/>
      <c r="AK20" s="936"/>
      <c r="AL20" s="938"/>
      <c r="AM20" s="938"/>
      <c r="AN20" s="944"/>
      <c r="AO20" s="944"/>
      <c r="AP20" s="944"/>
      <c r="AQ20" s="944"/>
      <c r="AR20" s="944"/>
      <c r="AS20" s="944"/>
      <c r="AT20" s="944"/>
      <c r="AU20" s="944"/>
      <c r="AV20" s="945"/>
      <c r="AW20" s="944"/>
      <c r="AX20" s="944"/>
      <c r="AY20" s="813"/>
    </row>
    <row r="21" spans="1:51" ht="60" customHeight="1" thickBot="1" x14ac:dyDescent="0.3">
      <c r="A21" s="822"/>
      <c r="B21" s="824"/>
      <c r="C21" s="825"/>
      <c r="D21" s="217" t="s">
        <v>119</v>
      </c>
      <c r="E21" s="950">
        <v>0</v>
      </c>
      <c r="F21" s="950">
        <v>0</v>
      </c>
      <c r="G21" s="950">
        <v>0</v>
      </c>
      <c r="H21" s="950">
        <v>0</v>
      </c>
      <c r="I21" s="950">
        <v>0</v>
      </c>
      <c r="J21" s="950">
        <v>0</v>
      </c>
      <c r="K21" s="950">
        <v>0</v>
      </c>
      <c r="L21" s="950">
        <v>0</v>
      </c>
      <c r="M21" s="951">
        <v>0</v>
      </c>
      <c r="N21" s="951">
        <v>0</v>
      </c>
      <c r="O21" s="951">
        <v>0</v>
      </c>
      <c r="P21" s="951"/>
      <c r="Q21" s="951"/>
      <c r="R21" s="951"/>
      <c r="S21" s="951"/>
      <c r="T21" s="950">
        <v>0</v>
      </c>
      <c r="U21" s="950">
        <v>0</v>
      </c>
      <c r="V21" s="950">
        <v>0</v>
      </c>
      <c r="W21" s="950">
        <v>0</v>
      </c>
      <c r="X21" s="950">
        <v>0</v>
      </c>
      <c r="Y21" s="950">
        <v>0</v>
      </c>
      <c r="Z21" s="951">
        <v>0</v>
      </c>
      <c r="AA21" s="951">
        <v>0</v>
      </c>
      <c r="AB21" s="951">
        <v>0</v>
      </c>
      <c r="AC21" s="950"/>
      <c r="AD21" s="950"/>
      <c r="AE21" s="950"/>
      <c r="AF21" s="939"/>
      <c r="AG21" s="935"/>
      <c r="AH21" s="935"/>
      <c r="AI21" s="935"/>
      <c r="AJ21" s="935"/>
      <c r="AK21" s="936"/>
      <c r="AL21" s="940"/>
      <c r="AM21" s="940"/>
      <c r="AN21" s="952"/>
      <c r="AO21" s="952"/>
      <c r="AP21" s="952"/>
      <c r="AQ21" s="952"/>
      <c r="AR21" s="952"/>
      <c r="AS21" s="952"/>
      <c r="AT21" s="952"/>
      <c r="AU21" s="952"/>
      <c r="AV21" s="953"/>
      <c r="AW21" s="952"/>
      <c r="AX21" s="952"/>
      <c r="AY21" s="813"/>
    </row>
    <row r="22" spans="1:51" ht="60" customHeight="1" x14ac:dyDescent="0.25">
      <c r="A22" s="822">
        <v>3</v>
      </c>
      <c r="B22" s="808" t="s">
        <v>125</v>
      </c>
      <c r="C22" s="811" t="s">
        <v>253</v>
      </c>
      <c r="D22" s="210" t="s">
        <v>106</v>
      </c>
      <c r="E22" s="218">
        <v>0.03</v>
      </c>
      <c r="F22" s="218">
        <v>0.03</v>
      </c>
      <c r="G22" s="218">
        <v>0.03</v>
      </c>
      <c r="H22" s="218">
        <v>0.03</v>
      </c>
      <c r="I22" s="218">
        <v>0.03</v>
      </c>
      <c r="J22" s="218">
        <v>0.03</v>
      </c>
      <c r="K22" s="220">
        <v>0.03</v>
      </c>
      <c r="L22" s="220">
        <v>0.03</v>
      </c>
      <c r="M22" s="221">
        <v>0.03</v>
      </c>
      <c r="N22" s="221">
        <v>0.03</v>
      </c>
      <c r="O22" s="221">
        <f>INVERSIÓN!DL24</f>
        <v>0.02</v>
      </c>
      <c r="P22" s="221"/>
      <c r="Q22" s="221"/>
      <c r="R22" s="221"/>
      <c r="S22" s="221"/>
      <c r="T22" s="218">
        <v>0</v>
      </c>
      <c r="U22" s="218">
        <v>0</v>
      </c>
      <c r="V22" s="218">
        <v>0</v>
      </c>
      <c r="W22" s="218">
        <v>0</v>
      </c>
      <c r="X22" s="220">
        <v>0</v>
      </c>
      <c r="Y22" s="220">
        <v>0</v>
      </c>
      <c r="Z22" s="221">
        <v>0</v>
      </c>
      <c r="AA22" s="221">
        <v>0</v>
      </c>
      <c r="AB22" s="221">
        <v>0</v>
      </c>
      <c r="AC22" s="218"/>
      <c r="AD22" s="218"/>
      <c r="AE22" s="218"/>
      <c r="AF22" s="934"/>
      <c r="AG22" s="935" t="s">
        <v>122</v>
      </c>
      <c r="AH22" s="935" t="s">
        <v>122</v>
      </c>
      <c r="AI22" s="935" t="s">
        <v>122</v>
      </c>
      <c r="AJ22" s="935" t="s">
        <v>122</v>
      </c>
      <c r="AK22" s="936" t="s">
        <v>254</v>
      </c>
      <c r="AL22" s="937"/>
      <c r="AM22" s="937"/>
      <c r="AN22" s="944">
        <v>7804660.3241926599</v>
      </c>
      <c r="AO22" s="944">
        <v>3721767</v>
      </c>
      <c r="AP22" s="944">
        <v>4082893.3241926599</v>
      </c>
      <c r="AQ22" s="944" t="s">
        <v>122</v>
      </c>
      <c r="AR22" s="944" t="s">
        <v>245</v>
      </c>
      <c r="AS22" s="944">
        <v>7804660.3241926599</v>
      </c>
      <c r="AT22" s="944" t="s">
        <v>245</v>
      </c>
      <c r="AU22" s="944">
        <v>7804660.3241926599</v>
      </c>
      <c r="AV22" s="945" t="s">
        <v>246</v>
      </c>
      <c r="AW22" s="944">
        <v>7804660.3241926599</v>
      </c>
      <c r="AX22" s="944">
        <v>7804660.3241926599</v>
      </c>
      <c r="AY22" s="813"/>
    </row>
    <row r="23" spans="1:51" ht="60" customHeight="1" x14ac:dyDescent="0.25">
      <c r="A23" s="822"/>
      <c r="B23" s="808"/>
      <c r="C23" s="811"/>
      <c r="D23" s="217" t="s">
        <v>114</v>
      </c>
      <c r="E23" s="218">
        <v>154564000</v>
      </c>
      <c r="F23" s="218">
        <v>154564000</v>
      </c>
      <c r="G23" s="218">
        <v>154564000</v>
      </c>
      <c r="H23" s="946">
        <v>154564000</v>
      </c>
      <c r="I23" s="946">
        <v>154564000</v>
      </c>
      <c r="J23" s="946">
        <v>154564000</v>
      </c>
      <c r="K23" s="946">
        <v>154564000</v>
      </c>
      <c r="L23" s="946">
        <v>154564000</v>
      </c>
      <c r="M23" s="948">
        <v>129968544</v>
      </c>
      <c r="N23" s="948">
        <v>129968544</v>
      </c>
      <c r="O23" s="948">
        <f>INVERSIÓN!DL25</f>
        <v>129968544</v>
      </c>
      <c r="P23" s="948"/>
      <c r="Q23" s="948"/>
      <c r="R23" s="948"/>
      <c r="S23" s="948"/>
      <c r="T23" s="946">
        <v>78692534</v>
      </c>
      <c r="U23" s="946">
        <v>146179000</v>
      </c>
      <c r="V23" s="946">
        <v>78692534</v>
      </c>
      <c r="W23" s="946">
        <v>113964534</v>
      </c>
      <c r="X23" s="946">
        <v>113964534</v>
      </c>
      <c r="Y23" s="946">
        <v>113964534</v>
      </c>
      <c r="Z23" s="948">
        <v>113964534</v>
      </c>
      <c r="AA23" s="948">
        <v>113964534</v>
      </c>
      <c r="AB23" s="948">
        <v>113964534</v>
      </c>
      <c r="AC23" s="946"/>
      <c r="AD23" s="946"/>
      <c r="AE23" s="946"/>
      <c r="AF23" s="934"/>
      <c r="AG23" s="935"/>
      <c r="AH23" s="935"/>
      <c r="AI23" s="935"/>
      <c r="AJ23" s="935"/>
      <c r="AK23" s="936"/>
      <c r="AL23" s="938"/>
      <c r="AM23" s="938"/>
      <c r="AN23" s="944"/>
      <c r="AO23" s="944"/>
      <c r="AP23" s="944"/>
      <c r="AQ23" s="944"/>
      <c r="AR23" s="944"/>
      <c r="AS23" s="944"/>
      <c r="AT23" s="944"/>
      <c r="AU23" s="944"/>
      <c r="AV23" s="945"/>
      <c r="AW23" s="944"/>
      <c r="AX23" s="944"/>
      <c r="AY23" s="813"/>
    </row>
    <row r="24" spans="1:51" ht="60" customHeight="1" x14ac:dyDescent="0.25">
      <c r="A24" s="822"/>
      <c r="B24" s="809"/>
      <c r="C24" s="811"/>
      <c r="D24" s="219" t="s">
        <v>116</v>
      </c>
      <c r="E24" s="218">
        <v>0.6100000000000001</v>
      </c>
      <c r="F24" s="218">
        <v>0.6100000000000001</v>
      </c>
      <c r="G24" s="218">
        <v>0.6100000000000001</v>
      </c>
      <c r="H24" s="222">
        <v>0.6100000000000001</v>
      </c>
      <c r="I24" s="222">
        <v>0.6100000000000001</v>
      </c>
      <c r="J24" s="222">
        <v>0.6100000000000001</v>
      </c>
      <c r="K24" s="223">
        <v>0.6100000000000001</v>
      </c>
      <c r="L24" s="223">
        <v>0.6100000000000001</v>
      </c>
      <c r="M24" s="224">
        <v>0.6100000000000001</v>
      </c>
      <c r="N24" s="224">
        <v>0.6100000000000001</v>
      </c>
      <c r="O24" s="224">
        <f>INVERSIÓN!DL27</f>
        <v>0.6100000000000001</v>
      </c>
      <c r="P24" s="224"/>
      <c r="Q24" s="224"/>
      <c r="R24" s="224"/>
      <c r="S24" s="224"/>
      <c r="T24" s="222">
        <v>0</v>
      </c>
      <c r="U24" s="222">
        <v>0</v>
      </c>
      <c r="V24" s="222">
        <v>0</v>
      </c>
      <c r="W24" s="222">
        <v>0.04</v>
      </c>
      <c r="X24" s="225">
        <v>0.04</v>
      </c>
      <c r="Y24" s="223">
        <v>0.06</v>
      </c>
      <c r="Z24" s="224">
        <v>0.08</v>
      </c>
      <c r="AA24" s="224">
        <v>0.08</v>
      </c>
      <c r="AB24" s="224">
        <v>0.08</v>
      </c>
      <c r="AC24" s="222"/>
      <c r="AD24" s="222"/>
      <c r="AE24" s="222"/>
      <c r="AF24" s="934"/>
      <c r="AG24" s="935"/>
      <c r="AH24" s="935"/>
      <c r="AI24" s="935"/>
      <c r="AJ24" s="935"/>
      <c r="AK24" s="936"/>
      <c r="AL24" s="938"/>
      <c r="AM24" s="938"/>
      <c r="AN24" s="944"/>
      <c r="AO24" s="944"/>
      <c r="AP24" s="944"/>
      <c r="AQ24" s="944"/>
      <c r="AR24" s="944"/>
      <c r="AS24" s="944"/>
      <c r="AT24" s="944"/>
      <c r="AU24" s="944"/>
      <c r="AV24" s="945"/>
      <c r="AW24" s="944"/>
      <c r="AX24" s="944"/>
      <c r="AY24" s="814"/>
    </row>
    <row r="25" spans="1:51" ht="60" customHeight="1" x14ac:dyDescent="0.25">
      <c r="A25" s="822"/>
      <c r="B25" s="809"/>
      <c r="C25" s="811"/>
      <c r="D25" s="217" t="s">
        <v>117</v>
      </c>
      <c r="E25" s="218">
        <v>168258834</v>
      </c>
      <c r="F25" s="218">
        <v>168258834</v>
      </c>
      <c r="G25" s="218">
        <v>168258834</v>
      </c>
      <c r="H25" s="946">
        <v>168258834</v>
      </c>
      <c r="I25" s="946">
        <v>168258834</v>
      </c>
      <c r="J25" s="946">
        <v>168258834</v>
      </c>
      <c r="K25" s="946">
        <v>168258834</v>
      </c>
      <c r="L25" s="946">
        <v>168258834</v>
      </c>
      <c r="M25" s="948">
        <v>168258834</v>
      </c>
      <c r="N25" s="948">
        <v>168258834</v>
      </c>
      <c r="O25" s="948">
        <v>168258834</v>
      </c>
      <c r="P25" s="948"/>
      <c r="Q25" s="948"/>
      <c r="R25" s="948"/>
      <c r="S25" s="948"/>
      <c r="T25" s="946">
        <v>0</v>
      </c>
      <c r="U25" s="946">
        <v>8258833</v>
      </c>
      <c r="V25" s="946">
        <v>8258834</v>
      </c>
      <c r="W25" s="946">
        <v>8258834</v>
      </c>
      <c r="X25" s="946">
        <v>8258834</v>
      </c>
      <c r="Y25" s="946">
        <v>8258834</v>
      </c>
      <c r="Z25" s="948">
        <v>8258834</v>
      </c>
      <c r="AA25" s="948">
        <v>8258834</v>
      </c>
      <c r="AB25" s="948">
        <v>8258834</v>
      </c>
      <c r="AC25" s="946"/>
      <c r="AD25" s="946"/>
      <c r="AE25" s="946"/>
      <c r="AF25" s="934"/>
      <c r="AG25" s="935"/>
      <c r="AH25" s="935"/>
      <c r="AI25" s="935"/>
      <c r="AJ25" s="935"/>
      <c r="AK25" s="936"/>
      <c r="AL25" s="938"/>
      <c r="AM25" s="938"/>
      <c r="AN25" s="944"/>
      <c r="AO25" s="944"/>
      <c r="AP25" s="944"/>
      <c r="AQ25" s="944"/>
      <c r="AR25" s="944"/>
      <c r="AS25" s="944"/>
      <c r="AT25" s="944"/>
      <c r="AU25" s="944"/>
      <c r="AV25" s="945"/>
      <c r="AW25" s="944"/>
      <c r="AX25" s="944"/>
      <c r="AY25" s="814"/>
    </row>
    <row r="26" spans="1:51" ht="60" customHeight="1" x14ac:dyDescent="0.25">
      <c r="A26" s="822"/>
      <c r="B26" s="808"/>
      <c r="C26" s="811"/>
      <c r="D26" s="219" t="s">
        <v>118</v>
      </c>
      <c r="E26" s="218">
        <v>0.64000000000000012</v>
      </c>
      <c r="F26" s="218">
        <v>0.64000000000000012</v>
      </c>
      <c r="G26" s="218">
        <v>0.64000000000000012</v>
      </c>
      <c r="H26" s="218">
        <v>0.64000000000000012</v>
      </c>
      <c r="I26" s="218">
        <v>0.64000000000000012</v>
      </c>
      <c r="J26" s="218">
        <v>0.64000000000000012</v>
      </c>
      <c r="K26" s="220">
        <v>0.64000000000000012</v>
      </c>
      <c r="L26" s="220">
        <v>0.64000000000000012</v>
      </c>
      <c r="M26" s="221">
        <v>0.64000000000000012</v>
      </c>
      <c r="N26" s="221">
        <v>0.64000000000000012</v>
      </c>
      <c r="O26" s="221">
        <f>O22+O24</f>
        <v>0.63000000000000012</v>
      </c>
      <c r="P26" s="221"/>
      <c r="Q26" s="221"/>
      <c r="R26" s="221"/>
      <c r="S26" s="221"/>
      <c r="T26" s="218">
        <v>0</v>
      </c>
      <c r="U26" s="218">
        <v>0</v>
      </c>
      <c r="V26" s="218">
        <v>0</v>
      </c>
      <c r="W26" s="218">
        <v>0.04</v>
      </c>
      <c r="X26" s="220">
        <v>0.04</v>
      </c>
      <c r="Y26" s="220">
        <v>0.06</v>
      </c>
      <c r="Z26" s="221">
        <v>0.08</v>
      </c>
      <c r="AA26" s="221">
        <v>0.08</v>
      </c>
      <c r="AB26" s="221">
        <v>0.08</v>
      </c>
      <c r="AC26" s="218"/>
      <c r="AD26" s="218"/>
      <c r="AE26" s="218"/>
      <c r="AF26" s="934"/>
      <c r="AG26" s="935"/>
      <c r="AH26" s="935"/>
      <c r="AI26" s="935"/>
      <c r="AJ26" s="935"/>
      <c r="AK26" s="936"/>
      <c r="AL26" s="938"/>
      <c r="AM26" s="938"/>
      <c r="AN26" s="944"/>
      <c r="AO26" s="944"/>
      <c r="AP26" s="944"/>
      <c r="AQ26" s="944"/>
      <c r="AR26" s="944"/>
      <c r="AS26" s="944"/>
      <c r="AT26" s="944"/>
      <c r="AU26" s="944"/>
      <c r="AV26" s="945"/>
      <c r="AW26" s="944"/>
      <c r="AX26" s="944"/>
      <c r="AY26" s="813"/>
    </row>
    <row r="27" spans="1:51" ht="60" customHeight="1" thickBot="1" x14ac:dyDescent="0.3">
      <c r="A27" s="822"/>
      <c r="B27" s="824"/>
      <c r="C27" s="825"/>
      <c r="D27" s="217" t="s">
        <v>119</v>
      </c>
      <c r="E27" s="950">
        <v>322822834</v>
      </c>
      <c r="F27" s="950">
        <v>322822834</v>
      </c>
      <c r="G27" s="950">
        <v>322822834</v>
      </c>
      <c r="H27" s="950">
        <v>322822834</v>
      </c>
      <c r="I27" s="950">
        <v>322822834</v>
      </c>
      <c r="J27" s="950">
        <v>322822834</v>
      </c>
      <c r="K27" s="950">
        <v>322822834</v>
      </c>
      <c r="L27" s="950">
        <v>322822834</v>
      </c>
      <c r="M27" s="951">
        <f>+M23+M25</f>
        <v>298227378</v>
      </c>
      <c r="N27" s="951">
        <f>+N23+N25</f>
        <v>298227378</v>
      </c>
      <c r="O27" s="951">
        <f>O23+O25</f>
        <v>298227378</v>
      </c>
      <c r="P27" s="951"/>
      <c r="Q27" s="951"/>
      <c r="R27" s="951"/>
      <c r="S27" s="951"/>
      <c r="T27" s="950">
        <v>78692534</v>
      </c>
      <c r="U27" s="950">
        <v>154437833</v>
      </c>
      <c r="V27" s="950">
        <v>86951368</v>
      </c>
      <c r="W27" s="950">
        <v>122223368</v>
      </c>
      <c r="X27" s="950">
        <v>122223368</v>
      </c>
      <c r="Y27" s="950">
        <v>122223368</v>
      </c>
      <c r="Z27" s="951">
        <v>122223368</v>
      </c>
      <c r="AA27" s="951">
        <v>122223368</v>
      </c>
      <c r="AB27" s="951">
        <v>122223368</v>
      </c>
      <c r="AC27" s="950"/>
      <c r="AD27" s="950"/>
      <c r="AE27" s="950"/>
      <c r="AF27" s="939"/>
      <c r="AG27" s="935"/>
      <c r="AH27" s="935"/>
      <c r="AI27" s="935"/>
      <c r="AJ27" s="935"/>
      <c r="AK27" s="936"/>
      <c r="AL27" s="940"/>
      <c r="AM27" s="940"/>
      <c r="AN27" s="952"/>
      <c r="AO27" s="952"/>
      <c r="AP27" s="952"/>
      <c r="AQ27" s="952"/>
      <c r="AR27" s="952"/>
      <c r="AS27" s="952"/>
      <c r="AT27" s="952"/>
      <c r="AU27" s="952"/>
      <c r="AV27" s="953"/>
      <c r="AW27" s="952"/>
      <c r="AX27" s="952"/>
      <c r="AY27" s="813"/>
    </row>
    <row r="28" spans="1:51" ht="60" customHeight="1" x14ac:dyDescent="0.25">
      <c r="A28" s="822">
        <v>4</v>
      </c>
      <c r="B28" s="808" t="s">
        <v>132</v>
      </c>
      <c r="C28" s="811" t="s">
        <v>255</v>
      </c>
      <c r="D28" s="219" t="s">
        <v>106</v>
      </c>
      <c r="E28" s="214">
        <v>0.25</v>
      </c>
      <c r="F28" s="214">
        <v>0.25</v>
      </c>
      <c r="G28" s="214">
        <v>0.25</v>
      </c>
      <c r="H28" s="214">
        <v>0.25</v>
      </c>
      <c r="I28" s="214">
        <v>0.25</v>
      </c>
      <c r="J28" s="214">
        <v>0.25</v>
      </c>
      <c r="K28" s="212">
        <v>0.25</v>
      </c>
      <c r="L28" s="212">
        <v>0.25</v>
      </c>
      <c r="M28" s="213">
        <v>0.25</v>
      </c>
      <c r="N28" s="213">
        <v>0.25</v>
      </c>
      <c r="O28" s="213">
        <v>0.25</v>
      </c>
      <c r="P28" s="213"/>
      <c r="Q28" s="213"/>
      <c r="R28" s="213"/>
      <c r="S28" s="213"/>
      <c r="T28" s="214">
        <v>0</v>
      </c>
      <c r="U28" s="214">
        <v>0</v>
      </c>
      <c r="V28" s="214">
        <v>0</v>
      </c>
      <c r="W28" s="214">
        <v>0</v>
      </c>
      <c r="X28" s="212">
        <v>0</v>
      </c>
      <c r="Y28" s="212">
        <v>0</v>
      </c>
      <c r="Z28" s="213">
        <v>0</v>
      </c>
      <c r="AA28" s="213">
        <v>0</v>
      </c>
      <c r="AB28" s="213">
        <v>0</v>
      </c>
      <c r="AC28" s="214"/>
      <c r="AD28" s="214"/>
      <c r="AE28" s="214"/>
      <c r="AF28" s="934"/>
      <c r="AG28" s="935" t="s">
        <v>256</v>
      </c>
      <c r="AH28" s="935" t="s">
        <v>257</v>
      </c>
      <c r="AI28" s="935" t="s">
        <v>258</v>
      </c>
      <c r="AJ28" s="935" t="s">
        <v>259</v>
      </c>
      <c r="AK28" s="936" t="s">
        <v>260</v>
      </c>
      <c r="AL28" s="937"/>
      <c r="AM28" s="937"/>
      <c r="AN28" s="944">
        <v>7804660.3241926599</v>
      </c>
      <c r="AO28" s="944">
        <v>3721767</v>
      </c>
      <c r="AP28" s="944">
        <v>4082893.3241926599</v>
      </c>
      <c r="AQ28" s="944" t="s">
        <v>122</v>
      </c>
      <c r="AR28" s="944" t="s">
        <v>245</v>
      </c>
      <c r="AS28" s="944">
        <v>7804660.3241926599</v>
      </c>
      <c r="AT28" s="944" t="s">
        <v>245</v>
      </c>
      <c r="AU28" s="944">
        <v>7804660.3241926599</v>
      </c>
      <c r="AV28" s="945" t="s">
        <v>246</v>
      </c>
      <c r="AW28" s="944">
        <v>7804660.3241926599</v>
      </c>
      <c r="AX28" s="944">
        <v>7804660.3241926599</v>
      </c>
      <c r="AY28" s="813"/>
    </row>
    <row r="29" spans="1:51" ht="60" customHeight="1" x14ac:dyDescent="0.25">
      <c r="A29" s="822"/>
      <c r="B29" s="808"/>
      <c r="C29" s="811"/>
      <c r="D29" s="217" t="s">
        <v>114</v>
      </c>
      <c r="E29" s="218">
        <v>639048000</v>
      </c>
      <c r="F29" s="218">
        <v>639048000</v>
      </c>
      <c r="G29" s="218">
        <v>639048000</v>
      </c>
      <c r="H29" s="946">
        <v>639048000</v>
      </c>
      <c r="I29" s="946">
        <v>639048000</v>
      </c>
      <c r="J29" s="946">
        <v>639048000</v>
      </c>
      <c r="K29" s="946">
        <v>650248000</v>
      </c>
      <c r="L29" s="946">
        <v>650248000</v>
      </c>
      <c r="M29" s="948">
        <v>737838456</v>
      </c>
      <c r="N29" s="948">
        <v>737838456</v>
      </c>
      <c r="O29" s="948">
        <v>737838456</v>
      </c>
      <c r="P29" s="948"/>
      <c r="Q29" s="948"/>
      <c r="R29" s="948"/>
      <c r="S29" s="948"/>
      <c r="T29" s="946">
        <v>38577000</v>
      </c>
      <c r="U29" s="946">
        <v>38577000</v>
      </c>
      <c r="V29" s="946">
        <v>38577000</v>
      </c>
      <c r="W29" s="946">
        <v>38577000</v>
      </c>
      <c r="X29" s="946">
        <v>49662000</v>
      </c>
      <c r="Y29" s="946">
        <v>49662000</v>
      </c>
      <c r="Z29" s="948">
        <v>49662000</v>
      </c>
      <c r="AA29" s="948">
        <v>49662000</v>
      </c>
      <c r="AB29" s="948">
        <v>72432000</v>
      </c>
      <c r="AC29" s="946"/>
      <c r="AD29" s="946"/>
      <c r="AE29" s="946"/>
      <c r="AF29" s="934"/>
      <c r="AG29" s="935"/>
      <c r="AH29" s="935"/>
      <c r="AI29" s="935"/>
      <c r="AJ29" s="935"/>
      <c r="AK29" s="936"/>
      <c r="AL29" s="938"/>
      <c r="AM29" s="938"/>
      <c r="AN29" s="944"/>
      <c r="AO29" s="944"/>
      <c r="AP29" s="944"/>
      <c r="AQ29" s="944"/>
      <c r="AR29" s="944"/>
      <c r="AS29" s="944"/>
      <c r="AT29" s="944"/>
      <c r="AU29" s="944"/>
      <c r="AV29" s="945"/>
      <c r="AW29" s="944"/>
      <c r="AX29" s="944"/>
      <c r="AY29" s="813"/>
    </row>
    <row r="30" spans="1:51" ht="60" customHeight="1" x14ac:dyDescent="0.25">
      <c r="A30" s="822"/>
      <c r="B30" s="809"/>
      <c r="C30" s="811"/>
      <c r="D30" s="219" t="s">
        <v>116</v>
      </c>
      <c r="E30" s="214">
        <v>0</v>
      </c>
      <c r="F30" s="214">
        <v>0</v>
      </c>
      <c r="G30" s="214">
        <v>0</v>
      </c>
      <c r="H30" s="214">
        <v>0</v>
      </c>
      <c r="I30" s="214">
        <v>0</v>
      </c>
      <c r="J30" s="214">
        <v>0</v>
      </c>
      <c r="K30" s="212">
        <v>0</v>
      </c>
      <c r="L30" s="212">
        <v>0</v>
      </c>
      <c r="M30" s="213">
        <v>0</v>
      </c>
      <c r="N30" s="213">
        <v>0</v>
      </c>
      <c r="O30" s="213">
        <v>0</v>
      </c>
      <c r="P30" s="213"/>
      <c r="Q30" s="213"/>
      <c r="R30" s="213"/>
      <c r="S30" s="213"/>
      <c r="T30" s="214">
        <v>0</v>
      </c>
      <c r="U30" s="214">
        <v>0</v>
      </c>
      <c r="V30" s="214">
        <v>0</v>
      </c>
      <c r="W30" s="214">
        <v>0</v>
      </c>
      <c r="X30" s="212">
        <v>0</v>
      </c>
      <c r="Y30" s="212">
        <v>0</v>
      </c>
      <c r="Z30" s="213">
        <v>0</v>
      </c>
      <c r="AA30" s="213">
        <v>0</v>
      </c>
      <c r="AB30" s="213">
        <v>0</v>
      </c>
      <c r="AC30" s="214"/>
      <c r="AD30" s="214"/>
      <c r="AE30" s="214"/>
      <c r="AF30" s="934"/>
      <c r="AG30" s="935"/>
      <c r="AH30" s="935"/>
      <c r="AI30" s="935"/>
      <c r="AJ30" s="935"/>
      <c r="AK30" s="936"/>
      <c r="AL30" s="938"/>
      <c r="AM30" s="938"/>
      <c r="AN30" s="944"/>
      <c r="AO30" s="944"/>
      <c r="AP30" s="944"/>
      <c r="AQ30" s="944"/>
      <c r="AR30" s="944"/>
      <c r="AS30" s="944"/>
      <c r="AT30" s="944"/>
      <c r="AU30" s="944"/>
      <c r="AV30" s="945"/>
      <c r="AW30" s="944"/>
      <c r="AX30" s="944"/>
      <c r="AY30" s="814"/>
    </row>
    <row r="31" spans="1:51" ht="60" customHeight="1" x14ac:dyDescent="0.25">
      <c r="A31" s="822"/>
      <c r="B31" s="809"/>
      <c r="C31" s="811"/>
      <c r="D31" s="217" t="s">
        <v>117</v>
      </c>
      <c r="E31" s="218">
        <v>141609820</v>
      </c>
      <c r="F31" s="218">
        <v>141609820</v>
      </c>
      <c r="G31" s="218">
        <v>141609820</v>
      </c>
      <c r="H31" s="946">
        <v>141609820</v>
      </c>
      <c r="I31" s="946">
        <v>141609820</v>
      </c>
      <c r="J31" s="946">
        <v>141609820</v>
      </c>
      <c r="K31" s="946">
        <v>141609820</v>
      </c>
      <c r="L31" s="946">
        <v>141609820</v>
      </c>
      <c r="M31" s="948">
        <v>123210707</v>
      </c>
      <c r="N31" s="948">
        <v>123210707</v>
      </c>
      <c r="O31" s="948">
        <v>123210707</v>
      </c>
      <c r="P31" s="948"/>
      <c r="Q31" s="948"/>
      <c r="R31" s="948"/>
      <c r="S31" s="948"/>
      <c r="T31" s="946">
        <v>0</v>
      </c>
      <c r="U31" s="946">
        <v>0</v>
      </c>
      <c r="V31" s="946">
        <v>41877881</v>
      </c>
      <c r="W31" s="946">
        <v>41877881</v>
      </c>
      <c r="X31" s="946">
        <v>41877881</v>
      </c>
      <c r="Y31" s="946">
        <v>123210707</v>
      </c>
      <c r="Z31" s="948">
        <v>123210707</v>
      </c>
      <c r="AA31" s="948">
        <v>123210707</v>
      </c>
      <c r="AB31" s="948">
        <v>123210707</v>
      </c>
      <c r="AC31" s="946"/>
      <c r="AD31" s="946"/>
      <c r="AE31" s="946"/>
      <c r="AF31" s="934"/>
      <c r="AG31" s="935"/>
      <c r="AH31" s="935"/>
      <c r="AI31" s="935"/>
      <c r="AJ31" s="935"/>
      <c r="AK31" s="936"/>
      <c r="AL31" s="938"/>
      <c r="AM31" s="938"/>
      <c r="AN31" s="944"/>
      <c r="AO31" s="944"/>
      <c r="AP31" s="944"/>
      <c r="AQ31" s="944"/>
      <c r="AR31" s="944"/>
      <c r="AS31" s="944"/>
      <c r="AT31" s="944"/>
      <c r="AU31" s="944"/>
      <c r="AV31" s="945"/>
      <c r="AW31" s="944"/>
      <c r="AX31" s="944"/>
      <c r="AY31" s="814"/>
    </row>
    <row r="32" spans="1:51" ht="60" customHeight="1" x14ac:dyDescent="0.25">
      <c r="A32" s="822"/>
      <c r="B32" s="808"/>
      <c r="C32" s="811"/>
      <c r="D32" s="219" t="s">
        <v>118</v>
      </c>
      <c r="E32" s="214">
        <v>0.25</v>
      </c>
      <c r="F32" s="214">
        <v>0.25</v>
      </c>
      <c r="G32" s="214">
        <v>0.25</v>
      </c>
      <c r="H32" s="214">
        <v>0.25</v>
      </c>
      <c r="I32" s="214">
        <v>0.25</v>
      </c>
      <c r="J32" s="214">
        <v>0.25</v>
      </c>
      <c r="K32" s="212">
        <v>0.25</v>
      </c>
      <c r="L32" s="212">
        <v>0.25</v>
      </c>
      <c r="M32" s="213">
        <v>0.25</v>
      </c>
      <c r="N32" s="213">
        <v>0.25</v>
      </c>
      <c r="O32" s="213">
        <v>0.25</v>
      </c>
      <c r="P32" s="213"/>
      <c r="Q32" s="213"/>
      <c r="R32" s="213"/>
      <c r="S32" s="213"/>
      <c r="T32" s="214">
        <v>0</v>
      </c>
      <c r="U32" s="214">
        <v>0</v>
      </c>
      <c r="V32" s="214">
        <v>0</v>
      </c>
      <c r="W32" s="214">
        <v>0</v>
      </c>
      <c r="X32" s="212">
        <v>0</v>
      </c>
      <c r="Y32" s="212">
        <v>0</v>
      </c>
      <c r="Z32" s="213">
        <v>0</v>
      </c>
      <c r="AA32" s="213">
        <v>0</v>
      </c>
      <c r="AB32" s="213">
        <v>0</v>
      </c>
      <c r="AC32" s="214"/>
      <c r="AD32" s="214"/>
      <c r="AE32" s="214"/>
      <c r="AF32" s="934"/>
      <c r="AG32" s="935"/>
      <c r="AH32" s="935"/>
      <c r="AI32" s="935"/>
      <c r="AJ32" s="935"/>
      <c r="AK32" s="936"/>
      <c r="AL32" s="938"/>
      <c r="AM32" s="938"/>
      <c r="AN32" s="944"/>
      <c r="AO32" s="944"/>
      <c r="AP32" s="944"/>
      <c r="AQ32" s="944"/>
      <c r="AR32" s="944"/>
      <c r="AS32" s="944"/>
      <c r="AT32" s="944"/>
      <c r="AU32" s="944"/>
      <c r="AV32" s="945"/>
      <c r="AW32" s="944"/>
      <c r="AX32" s="944"/>
      <c r="AY32" s="813"/>
    </row>
    <row r="33" spans="1:51" ht="60" customHeight="1" thickBot="1" x14ac:dyDescent="0.3">
      <c r="A33" s="822"/>
      <c r="B33" s="824"/>
      <c r="C33" s="825"/>
      <c r="D33" s="217" t="s">
        <v>119</v>
      </c>
      <c r="E33" s="950">
        <v>780657820</v>
      </c>
      <c r="F33" s="950">
        <v>780657820</v>
      </c>
      <c r="G33" s="950">
        <v>780657820</v>
      </c>
      <c r="H33" s="950">
        <v>780657820</v>
      </c>
      <c r="I33" s="950">
        <v>780657820</v>
      </c>
      <c r="J33" s="950">
        <v>780657820</v>
      </c>
      <c r="K33" s="950">
        <v>780657820</v>
      </c>
      <c r="L33" s="950">
        <v>791857820</v>
      </c>
      <c r="M33" s="951">
        <f>+M29+M31</f>
        <v>861049163</v>
      </c>
      <c r="N33" s="951">
        <f>+N29+N31</f>
        <v>861049163</v>
      </c>
      <c r="O33" s="951">
        <v>861049163</v>
      </c>
      <c r="P33" s="951"/>
      <c r="Q33" s="951"/>
      <c r="R33" s="951"/>
      <c r="S33" s="951"/>
      <c r="T33" s="950">
        <v>38577000</v>
      </c>
      <c r="U33" s="950">
        <v>0</v>
      </c>
      <c r="V33" s="950">
        <v>80454881</v>
      </c>
      <c r="W33" s="950">
        <v>80454881</v>
      </c>
      <c r="X33" s="950">
        <v>91539881</v>
      </c>
      <c r="Y33" s="950">
        <v>172872707</v>
      </c>
      <c r="Z33" s="951">
        <v>172872707</v>
      </c>
      <c r="AA33" s="951">
        <v>172872707</v>
      </c>
      <c r="AB33" s="951">
        <v>195642707</v>
      </c>
      <c r="AC33" s="950"/>
      <c r="AD33" s="950"/>
      <c r="AE33" s="950"/>
      <c r="AF33" s="939"/>
      <c r="AG33" s="935"/>
      <c r="AH33" s="935"/>
      <c r="AI33" s="935"/>
      <c r="AJ33" s="935"/>
      <c r="AK33" s="936"/>
      <c r="AL33" s="940"/>
      <c r="AM33" s="940"/>
      <c r="AN33" s="952"/>
      <c r="AO33" s="952"/>
      <c r="AP33" s="952"/>
      <c r="AQ33" s="952"/>
      <c r="AR33" s="952"/>
      <c r="AS33" s="952"/>
      <c r="AT33" s="952"/>
      <c r="AU33" s="952"/>
      <c r="AV33" s="953"/>
      <c r="AW33" s="952"/>
      <c r="AX33" s="952"/>
      <c r="AY33" s="813"/>
    </row>
    <row r="34" spans="1:51" ht="60" customHeight="1" x14ac:dyDescent="0.25">
      <c r="A34" s="822">
        <v>5</v>
      </c>
      <c r="B34" s="808" t="s">
        <v>261</v>
      </c>
      <c r="C34" s="811" t="s">
        <v>255</v>
      </c>
      <c r="D34" s="219" t="s">
        <v>106</v>
      </c>
      <c r="E34" s="211">
        <v>0.10100000000000001</v>
      </c>
      <c r="F34" s="211">
        <v>0.10100000000000001</v>
      </c>
      <c r="G34" s="211">
        <v>0.10100000000000001</v>
      </c>
      <c r="H34" s="211">
        <v>0.10100000000000001</v>
      </c>
      <c r="I34" s="211">
        <v>0.10100000000000001</v>
      </c>
      <c r="J34" s="211">
        <v>0.10100000000000001</v>
      </c>
      <c r="K34" s="215">
        <v>0.10100000000000001</v>
      </c>
      <c r="L34" s="215">
        <v>0.10100000000000001</v>
      </c>
      <c r="M34" s="216">
        <v>0.10100000000000001</v>
      </c>
      <c r="N34" s="216">
        <v>0.10100000000000001</v>
      </c>
      <c r="O34" s="216">
        <f>INVERSIÓN!DL38</f>
        <v>5.3999999999999999E-2</v>
      </c>
      <c r="P34" s="216"/>
      <c r="Q34" s="216"/>
      <c r="R34" s="216"/>
      <c r="S34" s="216"/>
      <c r="T34" s="211">
        <v>0</v>
      </c>
      <c r="U34" s="211">
        <v>0</v>
      </c>
      <c r="V34" s="211">
        <v>0</v>
      </c>
      <c r="W34" s="211">
        <v>0</v>
      </c>
      <c r="X34" s="215">
        <v>0</v>
      </c>
      <c r="Y34" s="215">
        <v>0</v>
      </c>
      <c r="Z34" s="216">
        <v>0</v>
      </c>
      <c r="AA34" s="216">
        <v>0</v>
      </c>
      <c r="AB34" s="216">
        <v>0</v>
      </c>
      <c r="AC34" s="211"/>
      <c r="AD34" s="211"/>
      <c r="AE34" s="211"/>
      <c r="AF34" s="934"/>
      <c r="AG34" s="935" t="s">
        <v>256</v>
      </c>
      <c r="AH34" s="935" t="s">
        <v>257</v>
      </c>
      <c r="AI34" s="935" t="s">
        <v>258</v>
      </c>
      <c r="AJ34" s="935" t="s">
        <v>259</v>
      </c>
      <c r="AK34" s="936" t="s">
        <v>260</v>
      </c>
      <c r="AL34" s="937"/>
      <c r="AM34" s="937"/>
      <c r="AN34" s="944">
        <v>7804660.3241926599</v>
      </c>
      <c r="AO34" s="944">
        <v>3721767</v>
      </c>
      <c r="AP34" s="944">
        <v>4082893.3241926599</v>
      </c>
      <c r="AQ34" s="944" t="s">
        <v>122</v>
      </c>
      <c r="AR34" s="944" t="s">
        <v>245</v>
      </c>
      <c r="AS34" s="944">
        <v>7804660.3241926599</v>
      </c>
      <c r="AT34" s="944" t="s">
        <v>245</v>
      </c>
      <c r="AU34" s="944">
        <v>7804660.3241926599</v>
      </c>
      <c r="AV34" s="945" t="s">
        <v>246</v>
      </c>
      <c r="AW34" s="944">
        <v>7804660.3241926599</v>
      </c>
      <c r="AX34" s="944">
        <v>7804660.3241926599</v>
      </c>
      <c r="AY34" s="813"/>
    </row>
    <row r="35" spans="1:51" ht="60" customHeight="1" x14ac:dyDescent="0.25">
      <c r="A35" s="822"/>
      <c r="B35" s="808"/>
      <c r="C35" s="811"/>
      <c r="D35" s="217" t="s">
        <v>114</v>
      </c>
      <c r="E35" s="218">
        <v>600000000</v>
      </c>
      <c r="F35" s="218">
        <v>600000000</v>
      </c>
      <c r="G35" s="218">
        <v>600000000</v>
      </c>
      <c r="H35" s="946">
        <v>600000000</v>
      </c>
      <c r="I35" s="946">
        <v>600000000</v>
      </c>
      <c r="J35" s="946">
        <v>2646428090</v>
      </c>
      <c r="K35" s="946">
        <v>2646428090</v>
      </c>
      <c r="L35" s="946">
        <v>2646428090</v>
      </c>
      <c r="M35" s="948">
        <v>2646428090</v>
      </c>
      <c r="N35" s="948">
        <v>2646428090</v>
      </c>
      <c r="O35" s="948">
        <f>INVERSIÓN!DL39</f>
        <v>2646428090</v>
      </c>
      <c r="P35" s="948"/>
      <c r="Q35" s="948"/>
      <c r="R35" s="948"/>
      <c r="S35" s="948"/>
      <c r="T35" s="946">
        <v>0</v>
      </c>
      <c r="U35" s="946">
        <v>0</v>
      </c>
      <c r="V35" s="946">
        <v>0</v>
      </c>
      <c r="W35" s="946">
        <v>0</v>
      </c>
      <c r="X35" s="946">
        <v>0</v>
      </c>
      <c r="Y35" s="946">
        <v>0</v>
      </c>
      <c r="Z35" s="948">
        <v>0</v>
      </c>
      <c r="AA35" s="948">
        <v>14158000</v>
      </c>
      <c r="AB35" s="948">
        <v>14158000</v>
      </c>
      <c r="AC35" s="946"/>
      <c r="AD35" s="946"/>
      <c r="AE35" s="946"/>
      <c r="AF35" s="934"/>
      <c r="AG35" s="935"/>
      <c r="AH35" s="935"/>
      <c r="AI35" s="935"/>
      <c r="AJ35" s="935"/>
      <c r="AK35" s="936"/>
      <c r="AL35" s="938"/>
      <c r="AM35" s="938"/>
      <c r="AN35" s="944"/>
      <c r="AO35" s="944"/>
      <c r="AP35" s="944"/>
      <c r="AQ35" s="944"/>
      <c r="AR35" s="944"/>
      <c r="AS35" s="944"/>
      <c r="AT35" s="944"/>
      <c r="AU35" s="944"/>
      <c r="AV35" s="945"/>
      <c r="AW35" s="944"/>
      <c r="AX35" s="944"/>
      <c r="AY35" s="813"/>
    </row>
    <row r="36" spans="1:51" ht="60" customHeight="1" x14ac:dyDescent="0.25">
      <c r="A36" s="822"/>
      <c r="B36" s="809"/>
      <c r="C36" s="811"/>
      <c r="D36" s="219" t="s">
        <v>116</v>
      </c>
      <c r="E36" s="214">
        <v>0.76549999999999996</v>
      </c>
      <c r="F36" s="214">
        <v>0.76549999999999996</v>
      </c>
      <c r="G36" s="214">
        <v>0.76549999999999996</v>
      </c>
      <c r="H36" s="214">
        <v>0.76549999999999996</v>
      </c>
      <c r="I36" s="214">
        <v>0.76549999999999996</v>
      </c>
      <c r="J36" s="214">
        <v>0.76549999999999996</v>
      </c>
      <c r="K36" s="212">
        <v>0.76549999999999996</v>
      </c>
      <c r="L36" s="212">
        <v>0.76549999999999996</v>
      </c>
      <c r="M36" s="213">
        <v>0.76549999999999996</v>
      </c>
      <c r="N36" s="213">
        <v>0.76549999999999996</v>
      </c>
      <c r="O36" s="941">
        <v>0.76549999999999996</v>
      </c>
      <c r="P36" s="213"/>
      <c r="Q36" s="213"/>
      <c r="R36" s="213"/>
      <c r="S36" s="213"/>
      <c r="T36" s="214">
        <v>0</v>
      </c>
      <c r="U36" s="214">
        <v>0</v>
      </c>
      <c r="V36" s="214">
        <v>0</v>
      </c>
      <c r="W36" s="214">
        <v>0</v>
      </c>
      <c r="X36" s="212">
        <v>0</v>
      </c>
      <c r="Y36" s="212">
        <v>0</v>
      </c>
      <c r="Z36" s="213">
        <v>0</v>
      </c>
      <c r="AA36" s="213">
        <v>0</v>
      </c>
      <c r="AB36" s="213">
        <v>0</v>
      </c>
      <c r="AC36" s="214"/>
      <c r="AD36" s="214"/>
      <c r="AE36" s="214"/>
      <c r="AF36" s="934"/>
      <c r="AG36" s="935"/>
      <c r="AH36" s="935"/>
      <c r="AI36" s="935"/>
      <c r="AJ36" s="935"/>
      <c r="AK36" s="936"/>
      <c r="AL36" s="938"/>
      <c r="AM36" s="938"/>
      <c r="AN36" s="944"/>
      <c r="AO36" s="944"/>
      <c r="AP36" s="944"/>
      <c r="AQ36" s="944"/>
      <c r="AR36" s="944"/>
      <c r="AS36" s="944"/>
      <c r="AT36" s="944"/>
      <c r="AU36" s="944"/>
      <c r="AV36" s="945"/>
      <c r="AW36" s="944"/>
      <c r="AX36" s="944"/>
      <c r="AY36" s="814"/>
    </row>
    <row r="37" spans="1:51" ht="60" customHeight="1" x14ac:dyDescent="0.25">
      <c r="A37" s="822"/>
      <c r="B37" s="809"/>
      <c r="C37" s="811"/>
      <c r="D37" s="217" t="s">
        <v>117</v>
      </c>
      <c r="E37" s="218">
        <v>1553398000</v>
      </c>
      <c r="F37" s="218">
        <v>1553398000</v>
      </c>
      <c r="G37" s="218">
        <v>1553398000</v>
      </c>
      <c r="H37" s="946">
        <v>1553398000</v>
      </c>
      <c r="I37" s="946">
        <v>1553398000</v>
      </c>
      <c r="J37" s="946">
        <v>1553398000</v>
      </c>
      <c r="K37" s="946">
        <v>1553398000</v>
      </c>
      <c r="L37" s="946">
        <v>1553398000</v>
      </c>
      <c r="M37" s="948">
        <v>1553398000</v>
      </c>
      <c r="N37" s="948">
        <v>1553398000</v>
      </c>
      <c r="O37" s="948">
        <v>1553398000</v>
      </c>
      <c r="P37" s="948"/>
      <c r="Q37" s="948"/>
      <c r="R37" s="948"/>
      <c r="S37" s="948"/>
      <c r="T37" s="946">
        <v>0</v>
      </c>
      <c r="U37" s="946">
        <v>0</v>
      </c>
      <c r="V37" s="946">
        <v>0</v>
      </c>
      <c r="W37" s="946">
        <v>0</v>
      </c>
      <c r="X37" s="946">
        <v>0</v>
      </c>
      <c r="Y37" s="946">
        <v>0</v>
      </c>
      <c r="Z37" s="948">
        <v>0</v>
      </c>
      <c r="AA37" s="948">
        <v>0</v>
      </c>
      <c r="AB37" s="948">
        <v>0</v>
      </c>
      <c r="AC37" s="946"/>
      <c r="AD37" s="946"/>
      <c r="AE37" s="946"/>
      <c r="AF37" s="934"/>
      <c r="AG37" s="935"/>
      <c r="AH37" s="935"/>
      <c r="AI37" s="935"/>
      <c r="AJ37" s="935"/>
      <c r="AK37" s="936"/>
      <c r="AL37" s="938"/>
      <c r="AM37" s="938"/>
      <c r="AN37" s="944"/>
      <c r="AO37" s="944"/>
      <c r="AP37" s="944"/>
      <c r="AQ37" s="944"/>
      <c r="AR37" s="944"/>
      <c r="AS37" s="944"/>
      <c r="AT37" s="944"/>
      <c r="AU37" s="944"/>
      <c r="AV37" s="945"/>
      <c r="AW37" s="944"/>
      <c r="AX37" s="944"/>
      <c r="AY37" s="814"/>
    </row>
    <row r="38" spans="1:51" ht="60" customHeight="1" x14ac:dyDescent="0.25">
      <c r="A38" s="822"/>
      <c r="B38" s="808"/>
      <c r="C38" s="811"/>
      <c r="D38" s="219" t="s">
        <v>118</v>
      </c>
      <c r="E38" s="211">
        <v>0.86649999999999994</v>
      </c>
      <c r="F38" s="211">
        <v>0.86649999999999994</v>
      </c>
      <c r="G38" s="211">
        <v>0.86649999999999994</v>
      </c>
      <c r="H38" s="211">
        <v>0.86649999999999994</v>
      </c>
      <c r="I38" s="211">
        <v>0.86649999999999994</v>
      </c>
      <c r="J38" s="211">
        <v>0.86649999999999994</v>
      </c>
      <c r="K38" s="215">
        <v>0.86649999999999994</v>
      </c>
      <c r="L38" s="215">
        <v>0.86649999999999994</v>
      </c>
      <c r="M38" s="216">
        <v>0.86649999999999994</v>
      </c>
      <c r="N38" s="216">
        <v>0.86649999999999994</v>
      </c>
      <c r="O38" s="216">
        <f>O34+O36</f>
        <v>0.81950000000000001</v>
      </c>
      <c r="P38" s="216"/>
      <c r="Q38" s="216"/>
      <c r="R38" s="216"/>
      <c r="S38" s="216"/>
      <c r="T38" s="211">
        <v>0</v>
      </c>
      <c r="U38" s="211">
        <v>0</v>
      </c>
      <c r="V38" s="211">
        <v>0</v>
      </c>
      <c r="W38" s="211">
        <v>0</v>
      </c>
      <c r="X38" s="215">
        <v>0</v>
      </c>
      <c r="Y38" s="215">
        <v>0</v>
      </c>
      <c r="Z38" s="216">
        <v>0</v>
      </c>
      <c r="AA38" s="216">
        <v>0</v>
      </c>
      <c r="AB38" s="216">
        <v>0</v>
      </c>
      <c r="AC38" s="211"/>
      <c r="AD38" s="211"/>
      <c r="AE38" s="211"/>
      <c r="AF38" s="934"/>
      <c r="AG38" s="935"/>
      <c r="AH38" s="935"/>
      <c r="AI38" s="935"/>
      <c r="AJ38" s="935"/>
      <c r="AK38" s="936"/>
      <c r="AL38" s="938"/>
      <c r="AM38" s="938"/>
      <c r="AN38" s="944"/>
      <c r="AO38" s="944"/>
      <c r="AP38" s="944"/>
      <c r="AQ38" s="944"/>
      <c r="AR38" s="944"/>
      <c r="AS38" s="944"/>
      <c r="AT38" s="944"/>
      <c r="AU38" s="944"/>
      <c r="AV38" s="945"/>
      <c r="AW38" s="944"/>
      <c r="AX38" s="944"/>
      <c r="AY38" s="813"/>
    </row>
    <row r="39" spans="1:51" ht="60" customHeight="1" thickBot="1" x14ac:dyDescent="0.3">
      <c r="A39" s="823"/>
      <c r="B39" s="810"/>
      <c r="C39" s="812"/>
      <c r="D39" s="226" t="s">
        <v>119</v>
      </c>
      <c r="E39" s="954">
        <v>2153398000</v>
      </c>
      <c r="F39" s="954">
        <v>2153398000</v>
      </c>
      <c r="G39" s="954">
        <v>2153398000</v>
      </c>
      <c r="H39" s="954">
        <v>2153398000</v>
      </c>
      <c r="I39" s="954">
        <v>2153398000</v>
      </c>
      <c r="J39" s="954">
        <v>4199826090</v>
      </c>
      <c r="K39" s="954">
        <v>4199826090</v>
      </c>
      <c r="L39" s="954">
        <v>4199826090</v>
      </c>
      <c r="M39" s="955">
        <f>+M35+M37</f>
        <v>4199826090</v>
      </c>
      <c r="N39" s="955">
        <f>+N35+N37</f>
        <v>4199826090</v>
      </c>
      <c r="O39" s="955">
        <f>O35+O37</f>
        <v>4199826090</v>
      </c>
      <c r="P39" s="955"/>
      <c r="Q39" s="955"/>
      <c r="R39" s="955"/>
      <c r="S39" s="955"/>
      <c r="T39" s="954">
        <v>0</v>
      </c>
      <c r="U39" s="954">
        <v>0</v>
      </c>
      <c r="V39" s="954">
        <v>0</v>
      </c>
      <c r="W39" s="954">
        <v>0</v>
      </c>
      <c r="X39" s="954">
        <v>0</v>
      </c>
      <c r="Y39" s="954">
        <v>0</v>
      </c>
      <c r="Z39" s="955">
        <v>0</v>
      </c>
      <c r="AA39" s="955">
        <v>0</v>
      </c>
      <c r="AB39" s="955">
        <v>14158000</v>
      </c>
      <c r="AC39" s="954"/>
      <c r="AD39" s="954"/>
      <c r="AE39" s="954"/>
      <c r="AF39" s="934"/>
      <c r="AG39" s="942"/>
      <c r="AH39" s="942"/>
      <c r="AI39" s="942"/>
      <c r="AJ39" s="942"/>
      <c r="AK39" s="943"/>
      <c r="AL39" s="938"/>
      <c r="AM39" s="938"/>
      <c r="AN39" s="944"/>
      <c r="AO39" s="944"/>
      <c r="AP39" s="944"/>
      <c r="AQ39" s="944"/>
      <c r="AR39" s="944"/>
      <c r="AS39" s="944"/>
      <c r="AT39" s="944"/>
      <c r="AU39" s="944"/>
      <c r="AV39" s="945"/>
      <c r="AW39" s="944"/>
      <c r="AX39" s="944"/>
      <c r="AY39" s="815"/>
    </row>
    <row r="40" spans="1:51" ht="41.25" customHeight="1" x14ac:dyDescent="0.25">
      <c r="A40" s="816" t="s">
        <v>262</v>
      </c>
      <c r="B40" s="817"/>
      <c r="C40" s="817"/>
      <c r="D40" s="227" t="s">
        <v>263</v>
      </c>
      <c r="E40" s="228">
        <v>18621802000</v>
      </c>
      <c r="F40" s="228">
        <v>18621802000</v>
      </c>
      <c r="G40" s="228">
        <v>18621802000</v>
      </c>
      <c r="H40" s="228">
        <v>18621802000</v>
      </c>
      <c r="I40" s="228">
        <v>18621802000</v>
      </c>
      <c r="J40" s="228">
        <v>18621802000</v>
      </c>
      <c r="K40" s="229">
        <v>18621802000</v>
      </c>
      <c r="L40" s="228">
        <v>18621802000</v>
      </c>
      <c r="M40" s="230">
        <f>+M11+M23+M29+M35</f>
        <v>18621802000</v>
      </c>
      <c r="N40" s="230">
        <f>+N11+N23+N29+N35</f>
        <v>18621802000</v>
      </c>
      <c r="O40" s="228">
        <v>18621802000</v>
      </c>
      <c r="P40" s="228">
        <v>0</v>
      </c>
      <c r="Q40" s="228">
        <v>0</v>
      </c>
      <c r="R40" s="228">
        <v>0</v>
      </c>
      <c r="S40" s="228">
        <v>0</v>
      </c>
      <c r="T40" s="228">
        <v>15217757444</v>
      </c>
      <c r="U40" s="228">
        <v>15285243910</v>
      </c>
      <c r="V40" s="228">
        <v>15217757444</v>
      </c>
      <c r="W40" s="228">
        <v>15253029444</v>
      </c>
      <c r="X40" s="228">
        <v>15264114444</v>
      </c>
      <c r="Y40" s="228">
        <v>15264114444</v>
      </c>
      <c r="Z40" s="230">
        <v>15264114444</v>
      </c>
      <c r="AA40" s="230">
        <f>+AA11+AA17+AA23+AA29+AA35</f>
        <v>15278272444</v>
      </c>
      <c r="AB40" s="230">
        <f>+AB11+AB17+AB23+AB29+AB35</f>
        <v>15301042444</v>
      </c>
      <c r="AC40" s="228"/>
      <c r="AD40" s="228"/>
      <c r="AE40" s="228">
        <v>0</v>
      </c>
      <c r="AF40" s="231"/>
      <c r="AG40" s="805"/>
      <c r="AH40" s="805"/>
      <c r="AI40" s="805"/>
      <c r="AJ40" s="805"/>
      <c r="AK40" s="805"/>
      <c r="AL40" s="805"/>
      <c r="AM40" s="805"/>
      <c r="AN40" s="802"/>
      <c r="AO40" s="802"/>
      <c r="AP40" s="802"/>
      <c r="AQ40" s="802"/>
      <c r="AR40" s="802"/>
      <c r="AS40" s="802"/>
      <c r="AT40" s="802"/>
      <c r="AU40" s="802"/>
      <c r="AV40" s="802"/>
      <c r="AW40" s="802"/>
      <c r="AX40" s="802"/>
      <c r="AY40" s="799"/>
    </row>
    <row r="41" spans="1:51" ht="52.5" customHeight="1" x14ac:dyDescent="0.25">
      <c r="A41" s="818"/>
      <c r="B41" s="819"/>
      <c r="C41" s="819"/>
      <c r="D41" s="232" t="s">
        <v>264</v>
      </c>
      <c r="E41" s="233">
        <v>2028245664</v>
      </c>
      <c r="F41" s="233">
        <v>2028245664</v>
      </c>
      <c r="G41" s="233">
        <v>2028245664</v>
      </c>
      <c r="H41" s="233">
        <v>2028245664</v>
      </c>
      <c r="I41" s="233">
        <v>2028245664</v>
      </c>
      <c r="J41" s="233">
        <v>2028245664</v>
      </c>
      <c r="K41" s="234">
        <v>2028245664</v>
      </c>
      <c r="L41" s="235">
        <v>2028245664</v>
      </c>
      <c r="M41" s="236">
        <f>+M13+M25+M31+M37</f>
        <v>2009846551</v>
      </c>
      <c r="N41" s="236">
        <f>+N13+N25+N31+N37</f>
        <v>2009846551</v>
      </c>
      <c r="O41" s="233">
        <v>2009846551</v>
      </c>
      <c r="P41" s="233">
        <v>0</v>
      </c>
      <c r="Q41" s="233">
        <v>0</v>
      </c>
      <c r="R41" s="233">
        <v>0</v>
      </c>
      <c r="S41" s="233">
        <v>0</v>
      </c>
      <c r="T41" s="233">
        <v>0</v>
      </c>
      <c r="U41" s="233">
        <v>8258833</v>
      </c>
      <c r="V41" s="233">
        <v>50136715</v>
      </c>
      <c r="W41" s="233">
        <v>50136715</v>
      </c>
      <c r="X41" s="235">
        <v>107344180</v>
      </c>
      <c r="Y41" s="235">
        <v>188677006</v>
      </c>
      <c r="Z41" s="236">
        <v>188677006</v>
      </c>
      <c r="AA41" s="236">
        <f>+AA13+AA25+AA31+AA37</f>
        <v>188677006</v>
      </c>
      <c r="AB41" s="236">
        <f>+AB13+AB25+AB31+AB37</f>
        <v>188677006</v>
      </c>
      <c r="AC41" s="233"/>
      <c r="AD41" s="233"/>
      <c r="AE41" s="233">
        <v>0</v>
      </c>
      <c r="AF41" s="237"/>
      <c r="AG41" s="806"/>
      <c r="AH41" s="806"/>
      <c r="AI41" s="806"/>
      <c r="AJ41" s="806"/>
      <c r="AK41" s="806"/>
      <c r="AL41" s="806"/>
      <c r="AM41" s="806"/>
      <c r="AN41" s="803"/>
      <c r="AO41" s="803"/>
      <c r="AP41" s="803"/>
      <c r="AQ41" s="803"/>
      <c r="AR41" s="803"/>
      <c r="AS41" s="803"/>
      <c r="AT41" s="803"/>
      <c r="AU41" s="803"/>
      <c r="AV41" s="803"/>
      <c r="AW41" s="803"/>
      <c r="AX41" s="803"/>
      <c r="AY41" s="800"/>
    </row>
    <row r="42" spans="1:51" ht="33.75" customHeight="1" thickBot="1" x14ac:dyDescent="0.3">
      <c r="A42" s="820"/>
      <c r="B42" s="821"/>
      <c r="C42" s="821"/>
      <c r="D42" s="238" t="s">
        <v>265</v>
      </c>
      <c r="E42" s="239">
        <v>20650047664</v>
      </c>
      <c r="F42" s="239">
        <v>20650047664</v>
      </c>
      <c r="G42" s="239">
        <v>20650047664</v>
      </c>
      <c r="H42" s="239">
        <v>20650047664</v>
      </c>
      <c r="I42" s="239">
        <v>20650047664</v>
      </c>
      <c r="J42" s="239">
        <v>20650047664</v>
      </c>
      <c r="K42" s="240">
        <v>20650047664</v>
      </c>
      <c r="L42" s="239">
        <v>20650047664</v>
      </c>
      <c r="M42" s="241">
        <f>+M40+M41</f>
        <v>20631648551</v>
      </c>
      <c r="N42" s="241">
        <f>+N40+N41</f>
        <v>20631648551</v>
      </c>
      <c r="O42" s="239">
        <v>20631648551</v>
      </c>
      <c r="P42" s="239">
        <v>0</v>
      </c>
      <c r="Q42" s="239">
        <v>0</v>
      </c>
      <c r="R42" s="239">
        <v>0</v>
      </c>
      <c r="S42" s="239">
        <v>0</v>
      </c>
      <c r="T42" s="239">
        <v>15217757444</v>
      </c>
      <c r="U42" s="239">
        <v>15293502743</v>
      </c>
      <c r="V42" s="239">
        <v>15267894159</v>
      </c>
      <c r="W42" s="239">
        <v>15303166159</v>
      </c>
      <c r="X42" s="242">
        <v>15371458624</v>
      </c>
      <c r="Y42" s="239">
        <v>15452791450</v>
      </c>
      <c r="Z42" s="241">
        <v>15452791450</v>
      </c>
      <c r="AA42" s="241">
        <f>AA40+AA41</f>
        <v>15466949450</v>
      </c>
      <c r="AB42" s="241">
        <f>AB40+AB41</f>
        <v>15489719450</v>
      </c>
      <c r="AC42" s="239"/>
      <c r="AD42" s="239"/>
      <c r="AE42" s="239">
        <v>0</v>
      </c>
      <c r="AF42" s="241"/>
      <c r="AG42" s="807"/>
      <c r="AH42" s="807"/>
      <c r="AI42" s="807"/>
      <c r="AJ42" s="807"/>
      <c r="AK42" s="807"/>
      <c r="AL42" s="807"/>
      <c r="AM42" s="807"/>
      <c r="AN42" s="804"/>
      <c r="AO42" s="804"/>
      <c r="AP42" s="804"/>
      <c r="AQ42" s="804"/>
      <c r="AR42" s="804"/>
      <c r="AS42" s="804"/>
      <c r="AT42" s="804"/>
      <c r="AU42" s="804"/>
      <c r="AV42" s="804"/>
      <c r="AW42" s="804"/>
      <c r="AX42" s="804"/>
      <c r="AY42" s="801"/>
    </row>
    <row r="43" spans="1:51" ht="60" customHeight="1" x14ac:dyDescent="0.25">
      <c r="A43" s="243"/>
      <c r="B43" s="243"/>
      <c r="C43" s="243"/>
      <c r="D43" s="243"/>
      <c r="E43" s="244"/>
      <c r="F43" s="244"/>
      <c r="G43" s="245"/>
      <c r="H43" s="244"/>
      <c r="I43" s="244"/>
      <c r="J43" s="244"/>
      <c r="K43" s="244"/>
      <c r="L43" s="244"/>
      <c r="M43" s="244"/>
      <c r="N43" s="244"/>
      <c r="O43" s="244"/>
      <c r="P43" s="244"/>
      <c r="Q43" s="244"/>
      <c r="R43" s="244"/>
      <c r="S43" s="244"/>
      <c r="T43" s="244"/>
      <c r="U43" s="244"/>
      <c r="V43" s="244"/>
      <c r="W43" s="244"/>
      <c r="X43" s="244"/>
      <c r="Y43" s="244"/>
      <c r="Z43" s="244"/>
      <c r="AA43" s="244"/>
      <c r="AB43" s="244"/>
      <c r="AC43" s="244"/>
      <c r="AD43" s="243"/>
      <c r="AE43" s="243"/>
      <c r="AF43" s="243"/>
      <c r="AG43" s="243"/>
      <c r="AH43" s="243"/>
      <c r="AI43" s="243"/>
      <c r="AJ43" s="243"/>
      <c r="AK43" s="243"/>
      <c r="AL43" s="243"/>
      <c r="AM43" s="243"/>
      <c r="AN43" s="243"/>
      <c r="AO43" s="243"/>
      <c r="AP43" s="246"/>
      <c r="AQ43" s="246"/>
      <c r="AR43" s="243"/>
      <c r="AS43" s="243"/>
      <c r="AT43" s="243"/>
      <c r="AU43" s="243"/>
      <c r="AV43" s="243"/>
      <c r="AW43" s="243"/>
      <c r="AX43" s="246"/>
    </row>
    <row r="44" spans="1:51" s="158" customFormat="1" ht="18.75" customHeight="1" x14ac:dyDescent="0.25">
      <c r="B44" s="132" t="s">
        <v>145</v>
      </c>
      <c r="C44" s="3"/>
      <c r="D44" s="3"/>
      <c r="E44" s="3"/>
      <c r="F44" s="3"/>
      <c r="G44" s="247"/>
      <c r="H44" s="3"/>
      <c r="I44" s="196" t="e">
        <f>+J44*I43/J43</f>
        <v>#DIV/0!</v>
      </c>
      <c r="J44" s="197">
        <v>0.15</v>
      </c>
      <c r="K44" s="160"/>
      <c r="L44" s="160"/>
      <c r="M44" s="160"/>
      <c r="N44" s="160"/>
      <c r="O44" s="166"/>
      <c r="P44" s="166"/>
      <c r="Q44" s="166"/>
      <c r="R44" s="166"/>
      <c r="S44" s="166"/>
      <c r="T44" s="166"/>
      <c r="U44" s="166"/>
      <c r="V44" s="160"/>
      <c r="W44" s="160"/>
      <c r="X44" s="160"/>
      <c r="Y44" s="160"/>
      <c r="Z44" s="160"/>
      <c r="AA44" s="244"/>
      <c r="AB44" s="244"/>
    </row>
    <row r="45" spans="1:51" ht="42.75" customHeight="1" x14ac:dyDescent="0.25">
      <c r="A45" s="248"/>
      <c r="B45" s="138" t="s">
        <v>146</v>
      </c>
      <c r="C45" s="739" t="s">
        <v>147</v>
      </c>
      <c r="D45" s="740"/>
      <c r="E45" s="740"/>
      <c r="F45" s="740"/>
      <c r="G45" s="740"/>
      <c r="H45" s="740"/>
      <c r="I45" s="741"/>
      <c r="J45" s="742" t="s">
        <v>148</v>
      </c>
      <c r="K45" s="743"/>
      <c r="L45" s="743"/>
      <c r="M45" s="743"/>
      <c r="N45" s="743"/>
      <c r="O45" s="743"/>
      <c r="P45" s="744"/>
      <c r="Q45" s="248"/>
      <c r="R45" s="248"/>
      <c r="S45" s="248"/>
      <c r="T45" s="248"/>
      <c r="U45" s="248"/>
      <c r="V45" s="248"/>
      <c r="W45" s="248"/>
      <c r="X45" s="248"/>
      <c r="Y45" s="248"/>
      <c r="Z45" s="248"/>
      <c r="AA45" s="244"/>
      <c r="AB45" s="244"/>
      <c r="AC45" s="248"/>
      <c r="AD45" s="248"/>
      <c r="AE45" s="248"/>
      <c r="AF45" s="248"/>
      <c r="AG45" s="248"/>
      <c r="AH45" s="248"/>
      <c r="AI45" s="248"/>
      <c r="AJ45" s="248"/>
      <c r="AK45" s="248"/>
      <c r="AL45" s="248"/>
      <c r="AM45" s="248"/>
      <c r="AN45" s="248"/>
      <c r="AO45" s="248"/>
      <c r="AP45" s="249"/>
      <c r="AQ45" s="249"/>
      <c r="AR45" s="248"/>
      <c r="AS45" s="248"/>
      <c r="AT45" s="248"/>
      <c r="AU45" s="248"/>
      <c r="AV45" s="248"/>
      <c r="AW45" s="248"/>
      <c r="AX45" s="249"/>
    </row>
    <row r="46" spans="1:51" ht="42.75" customHeight="1" x14ac:dyDescent="0.25">
      <c r="A46" s="248"/>
      <c r="B46" s="143">
        <v>13</v>
      </c>
      <c r="C46" s="598" t="s">
        <v>149</v>
      </c>
      <c r="D46" s="598"/>
      <c r="E46" s="598"/>
      <c r="F46" s="598"/>
      <c r="G46" s="598"/>
      <c r="H46" s="598"/>
      <c r="I46" s="598"/>
      <c r="J46" s="598" t="s">
        <v>150</v>
      </c>
      <c r="K46" s="598"/>
      <c r="L46" s="598"/>
      <c r="M46" s="598"/>
      <c r="N46" s="598"/>
      <c r="O46" s="598"/>
      <c r="P46" s="598"/>
      <c r="Q46" s="250"/>
      <c r="R46" s="250"/>
      <c r="S46" s="250"/>
      <c r="T46" s="248"/>
      <c r="U46" s="248"/>
      <c r="V46" s="250"/>
      <c r="W46" s="250"/>
      <c r="X46" s="250"/>
      <c r="Y46" s="250"/>
      <c r="Z46" s="250"/>
      <c r="AA46" s="250"/>
      <c r="AB46" s="250"/>
      <c r="AC46" s="250"/>
      <c r="AD46" s="248"/>
      <c r="AE46" s="248"/>
      <c r="AF46" s="248"/>
      <c r="AG46" s="248"/>
      <c r="AH46" s="248"/>
      <c r="AI46" s="248"/>
      <c r="AJ46" s="248"/>
      <c r="AK46" s="248"/>
      <c r="AL46" s="248"/>
      <c r="AM46" s="248"/>
      <c r="AN46" s="248"/>
      <c r="AO46" s="248"/>
      <c r="AP46" s="249"/>
      <c r="AQ46" s="249"/>
      <c r="AR46" s="248"/>
      <c r="AS46" s="248"/>
      <c r="AT46" s="248"/>
      <c r="AU46" s="248"/>
      <c r="AV46" s="248"/>
      <c r="AW46" s="248"/>
      <c r="AX46" s="249"/>
    </row>
    <row r="47" spans="1:51" ht="42.75" customHeight="1" x14ac:dyDescent="0.25">
      <c r="A47" s="248"/>
      <c r="B47" s="143">
        <v>14</v>
      </c>
      <c r="C47" s="598" t="s">
        <v>151</v>
      </c>
      <c r="D47" s="598"/>
      <c r="E47" s="598"/>
      <c r="F47" s="598"/>
      <c r="G47" s="598"/>
      <c r="H47" s="598"/>
      <c r="I47" s="598"/>
      <c r="J47" s="599" t="s">
        <v>203</v>
      </c>
      <c r="K47" s="599"/>
      <c r="L47" s="599"/>
      <c r="M47" s="599"/>
      <c r="N47" s="599"/>
      <c r="O47" s="599"/>
      <c r="P47" s="599"/>
      <c r="Q47" s="251"/>
      <c r="R47" s="248"/>
      <c r="S47" s="248"/>
      <c r="T47" s="248"/>
      <c r="U47" s="248"/>
      <c r="V47" s="248"/>
      <c r="W47" s="248"/>
      <c r="X47" s="248"/>
      <c r="Y47" s="248"/>
      <c r="Z47" s="248"/>
      <c r="AA47" s="248"/>
      <c r="AB47" s="248"/>
      <c r="AC47" s="248"/>
      <c r="AD47" s="248"/>
      <c r="AE47" s="248"/>
      <c r="AF47" s="248"/>
      <c r="AG47" s="248"/>
      <c r="AH47" s="248"/>
      <c r="AI47" s="248"/>
      <c r="AJ47" s="248"/>
      <c r="AK47" s="248"/>
      <c r="AL47" s="248"/>
      <c r="AM47" s="248"/>
      <c r="AN47" s="248"/>
      <c r="AO47" s="248"/>
      <c r="AP47" s="249"/>
      <c r="AQ47" s="249"/>
      <c r="AR47" s="248"/>
      <c r="AS47" s="248"/>
      <c r="AT47" s="248"/>
      <c r="AU47" s="248"/>
      <c r="AV47" s="248"/>
      <c r="AW47" s="248"/>
      <c r="AX47" s="249"/>
    </row>
    <row r="48" spans="1:51" ht="60" customHeight="1" x14ac:dyDescent="0.25">
      <c r="A48" s="248"/>
      <c r="B48" s="248"/>
      <c r="C48" s="248"/>
      <c r="D48" s="248"/>
      <c r="E48" s="248"/>
      <c r="F48" s="248"/>
      <c r="G48" s="249"/>
      <c r="H48" s="248"/>
      <c r="I48" s="248"/>
      <c r="J48" s="248"/>
      <c r="K48" s="248"/>
      <c r="L48" s="248"/>
      <c r="M48" s="248"/>
      <c r="N48" s="248"/>
      <c r="O48" s="248"/>
      <c r="P48" s="248"/>
      <c r="Q48" s="248"/>
      <c r="R48" s="248"/>
      <c r="S48" s="248"/>
      <c r="T48" s="248"/>
      <c r="U48" s="248"/>
      <c r="V48" s="248"/>
      <c r="W48" s="248"/>
      <c r="X48" s="248"/>
      <c r="Y48" s="248"/>
      <c r="Z48" s="248"/>
      <c r="AA48" s="248"/>
      <c r="AB48" s="248"/>
      <c r="AC48" s="248"/>
      <c r="AD48" s="252"/>
      <c r="AE48" s="248"/>
      <c r="AF48" s="248"/>
      <c r="AG48" s="248"/>
      <c r="AH48" s="248"/>
      <c r="AI48" s="248"/>
      <c r="AJ48" s="248"/>
      <c r="AK48" s="248"/>
      <c r="AL48" s="248"/>
      <c r="AM48" s="248"/>
      <c r="AN48" s="248"/>
      <c r="AO48" s="248"/>
      <c r="AP48" s="249"/>
      <c r="AQ48" s="249"/>
      <c r="AR48" s="248"/>
      <c r="AS48" s="248"/>
      <c r="AT48" s="248"/>
      <c r="AU48" s="248"/>
      <c r="AV48" s="248"/>
      <c r="AW48" s="248"/>
      <c r="AX48" s="249"/>
    </row>
    <row r="49" spans="1:50" ht="60" customHeight="1" x14ac:dyDescent="0.25">
      <c r="A49" s="248"/>
      <c r="B49" s="248"/>
      <c r="C49" s="248"/>
      <c r="D49" s="248"/>
      <c r="E49" s="250"/>
      <c r="F49" s="250"/>
      <c r="G49" s="253"/>
      <c r="H49" s="250"/>
      <c r="I49" s="250"/>
      <c r="J49" s="250"/>
      <c r="K49" s="250"/>
      <c r="L49" s="250"/>
      <c r="M49" s="250"/>
      <c r="N49" s="250"/>
      <c r="O49" s="250"/>
      <c r="P49" s="250"/>
      <c r="Q49" s="250"/>
      <c r="R49" s="250"/>
      <c r="S49" s="250"/>
      <c r="T49" s="250"/>
      <c r="U49" s="250"/>
      <c r="V49" s="250"/>
      <c r="W49" s="250"/>
      <c r="X49" s="250"/>
      <c r="Y49" s="250"/>
      <c r="Z49" s="250"/>
      <c r="AA49" s="250"/>
      <c r="AB49" s="250"/>
      <c r="AC49" s="250"/>
      <c r="AD49" s="248"/>
      <c r="AE49" s="248"/>
      <c r="AF49" s="248"/>
      <c r="AG49" s="248"/>
      <c r="AH49" s="248"/>
      <c r="AI49" s="248"/>
      <c r="AJ49" s="248"/>
      <c r="AK49" s="248"/>
      <c r="AL49" s="248"/>
      <c r="AM49" s="248"/>
      <c r="AN49" s="248"/>
      <c r="AO49" s="248"/>
      <c r="AP49" s="249"/>
      <c r="AQ49" s="249"/>
      <c r="AR49" s="248"/>
      <c r="AS49" s="248"/>
      <c r="AT49" s="248"/>
      <c r="AU49" s="248"/>
      <c r="AV49" s="248"/>
      <c r="AW49" s="248"/>
      <c r="AX49" s="249"/>
    </row>
    <row r="50" spans="1:50" ht="60" customHeight="1" x14ac:dyDescent="0.25">
      <c r="A50" s="248"/>
      <c r="B50" s="248"/>
      <c r="C50" s="248"/>
      <c r="D50" s="248"/>
      <c r="E50" s="248"/>
      <c r="F50" s="248"/>
      <c r="G50" s="249"/>
      <c r="H50" s="248"/>
      <c r="I50" s="248"/>
      <c r="J50" s="248"/>
      <c r="K50" s="248"/>
      <c r="L50" s="248"/>
      <c r="M50" s="248"/>
      <c r="N50" s="248"/>
      <c r="O50" s="248"/>
      <c r="P50" s="248"/>
      <c r="Q50" s="248"/>
      <c r="R50" s="248"/>
      <c r="S50" s="248"/>
      <c r="T50" s="248"/>
      <c r="U50" s="248"/>
      <c r="V50" s="248"/>
      <c r="W50" s="248"/>
      <c r="X50" s="248"/>
      <c r="Y50" s="248"/>
      <c r="Z50" s="248"/>
      <c r="AA50" s="248"/>
      <c r="AB50" s="248"/>
      <c r="AC50" s="248"/>
      <c r="AD50" s="248"/>
      <c r="AE50" s="248"/>
      <c r="AF50" s="248"/>
      <c r="AG50" s="248"/>
      <c r="AH50" s="248"/>
      <c r="AI50" s="248"/>
      <c r="AJ50" s="248"/>
      <c r="AK50" s="248"/>
      <c r="AL50" s="248"/>
      <c r="AM50" s="248"/>
      <c r="AN50" s="248"/>
      <c r="AO50" s="248"/>
      <c r="AP50" s="249"/>
      <c r="AQ50" s="249"/>
      <c r="AR50" s="248"/>
      <c r="AS50" s="248"/>
      <c r="AT50" s="248"/>
      <c r="AU50" s="248"/>
      <c r="AV50" s="248"/>
      <c r="AW50" s="248"/>
      <c r="AX50" s="249"/>
    </row>
    <row r="51" spans="1:50" ht="60" customHeight="1" x14ac:dyDescent="0.25">
      <c r="A51" s="248"/>
      <c r="B51" s="248"/>
      <c r="C51" s="248"/>
      <c r="D51" s="248"/>
      <c r="E51" s="248"/>
      <c r="F51" s="248"/>
      <c r="G51" s="249"/>
      <c r="H51" s="248"/>
      <c r="I51" s="248"/>
      <c r="J51" s="248"/>
      <c r="K51" s="248"/>
      <c r="L51" s="248"/>
      <c r="M51" s="248"/>
      <c r="N51" s="248"/>
      <c r="O51" s="248"/>
      <c r="P51" s="248"/>
      <c r="Q51" s="248"/>
      <c r="R51" s="248"/>
      <c r="S51" s="248"/>
      <c r="T51" s="248"/>
      <c r="U51" s="248"/>
      <c r="V51" s="248"/>
      <c r="W51" s="248"/>
      <c r="X51" s="248"/>
      <c r="Y51" s="248"/>
      <c r="Z51" s="248"/>
      <c r="AA51" s="248"/>
      <c r="AB51" s="248"/>
      <c r="AC51" s="248"/>
      <c r="AD51" s="248"/>
      <c r="AE51" s="248"/>
      <c r="AF51" s="248"/>
      <c r="AG51" s="248"/>
      <c r="AH51" s="248"/>
      <c r="AI51" s="248"/>
      <c r="AJ51" s="248"/>
      <c r="AK51" s="248"/>
      <c r="AL51" s="248"/>
      <c r="AM51" s="248"/>
      <c r="AN51" s="248"/>
      <c r="AO51" s="248"/>
      <c r="AP51" s="249"/>
      <c r="AQ51" s="249"/>
      <c r="AR51" s="248"/>
      <c r="AS51" s="248"/>
      <c r="AT51" s="248"/>
      <c r="AU51" s="248"/>
      <c r="AV51" s="248"/>
      <c r="AW51" s="248"/>
      <c r="AX51" s="249"/>
    </row>
    <row r="52" spans="1:50" ht="60" customHeight="1" x14ac:dyDescent="0.25">
      <c r="A52" s="248"/>
      <c r="B52" s="248"/>
      <c r="C52" s="248"/>
      <c r="D52" s="248"/>
      <c r="E52" s="248"/>
      <c r="F52" s="248"/>
      <c r="G52" s="249"/>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8"/>
      <c r="AO52" s="248"/>
      <c r="AP52" s="249"/>
      <c r="AQ52" s="249"/>
      <c r="AR52" s="248"/>
      <c r="AS52" s="248"/>
      <c r="AT52" s="248"/>
      <c r="AU52" s="248"/>
      <c r="AV52" s="248"/>
      <c r="AW52" s="248"/>
      <c r="AX52" s="249"/>
    </row>
    <row r="53" spans="1:50" ht="60" customHeight="1" x14ac:dyDescent="0.25">
      <c r="A53" s="248"/>
      <c r="B53" s="248"/>
      <c r="C53" s="248"/>
      <c r="D53" s="248"/>
      <c r="E53" s="248"/>
      <c r="F53" s="248"/>
      <c r="G53" s="249"/>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9"/>
      <c r="AQ53" s="249"/>
      <c r="AR53" s="248"/>
      <c r="AS53" s="248"/>
      <c r="AT53" s="248"/>
      <c r="AU53" s="248"/>
      <c r="AV53" s="248"/>
      <c r="AW53" s="248"/>
      <c r="AX53" s="249"/>
    </row>
    <row r="54" spans="1:50" ht="60" customHeight="1" x14ac:dyDescent="0.25">
      <c r="A54" s="248"/>
      <c r="B54" s="248"/>
      <c r="C54" s="248"/>
      <c r="D54" s="248"/>
      <c r="E54" s="248"/>
      <c r="F54" s="248"/>
      <c r="G54" s="249"/>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248"/>
      <c r="AK54" s="248"/>
      <c r="AL54" s="248"/>
      <c r="AM54" s="248"/>
      <c r="AN54" s="248"/>
      <c r="AO54" s="248"/>
      <c r="AP54" s="249"/>
      <c r="AQ54" s="249"/>
      <c r="AR54" s="248"/>
      <c r="AS54" s="248"/>
      <c r="AT54" s="248"/>
      <c r="AU54" s="248"/>
      <c r="AV54" s="248"/>
      <c r="AW54" s="248"/>
      <c r="AX54" s="249"/>
    </row>
    <row r="55" spans="1:50" ht="60" customHeight="1" x14ac:dyDescent="0.25">
      <c r="A55" s="248"/>
      <c r="B55" s="248"/>
      <c r="C55" s="248"/>
      <c r="D55" s="248"/>
      <c r="E55" s="248"/>
      <c r="F55" s="248"/>
      <c r="G55" s="249"/>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8"/>
      <c r="AO55" s="248"/>
      <c r="AP55" s="249"/>
      <c r="AQ55" s="249"/>
      <c r="AR55" s="248"/>
      <c r="AS55" s="248"/>
      <c r="AT55" s="248"/>
      <c r="AU55" s="248"/>
      <c r="AV55" s="248"/>
      <c r="AW55" s="248"/>
      <c r="AX55" s="249"/>
    </row>
    <row r="56" spans="1:50" ht="60" customHeight="1" x14ac:dyDescent="0.25">
      <c r="A56" s="248"/>
      <c r="B56" s="248"/>
      <c r="C56" s="248"/>
      <c r="D56" s="248"/>
      <c r="E56" s="248"/>
      <c r="F56" s="248"/>
      <c r="G56" s="249"/>
      <c r="H56" s="248"/>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248"/>
      <c r="AI56" s="248"/>
      <c r="AJ56" s="248"/>
      <c r="AK56" s="248"/>
      <c r="AL56" s="248"/>
      <c r="AM56" s="248"/>
      <c r="AN56" s="248"/>
      <c r="AO56" s="248"/>
      <c r="AP56" s="249"/>
      <c r="AQ56" s="249"/>
      <c r="AR56" s="248"/>
      <c r="AS56" s="248"/>
      <c r="AT56" s="248"/>
      <c r="AU56" s="248"/>
      <c r="AV56" s="248"/>
      <c r="AW56" s="248"/>
      <c r="AX56" s="249"/>
    </row>
    <row r="57" spans="1:50" ht="60" customHeight="1" x14ac:dyDescent="0.25">
      <c r="R57" s="248"/>
      <c r="S57" s="248"/>
      <c r="T57" s="248"/>
      <c r="U57" s="248"/>
      <c r="V57" s="248"/>
      <c r="W57" s="248"/>
      <c r="X57" s="248"/>
      <c r="Y57" s="248"/>
      <c r="Z57" s="248"/>
      <c r="AA57" s="248"/>
      <c r="AB57" s="248"/>
      <c r="AC57" s="248"/>
      <c r="AD57" s="248"/>
    </row>
    <row r="58" spans="1:50" ht="60" customHeight="1" x14ac:dyDescent="0.25">
      <c r="R58" s="248"/>
      <c r="S58" s="248"/>
      <c r="T58" s="248"/>
      <c r="U58" s="248"/>
      <c r="V58" s="248"/>
      <c r="W58" s="248"/>
      <c r="X58" s="248"/>
      <c r="Y58" s="248"/>
      <c r="Z58" s="248"/>
      <c r="AA58" s="248"/>
      <c r="AB58" s="248"/>
      <c r="AC58" s="248"/>
      <c r="AD58" s="248"/>
    </row>
    <row r="59" spans="1:50" ht="60" customHeight="1" x14ac:dyDescent="0.25">
      <c r="R59" s="248"/>
      <c r="S59" s="248"/>
      <c r="T59" s="248"/>
      <c r="U59" s="248"/>
      <c r="V59" s="248"/>
      <c r="W59" s="248"/>
      <c r="X59" s="248"/>
      <c r="Y59" s="248"/>
      <c r="Z59" s="248"/>
      <c r="AA59" s="248"/>
      <c r="AB59" s="248"/>
      <c r="AC59" s="248"/>
      <c r="AD59" s="248"/>
    </row>
    <row r="60" spans="1:50" ht="60" customHeight="1" x14ac:dyDescent="0.25">
      <c r="R60" s="248"/>
      <c r="S60" s="248"/>
      <c r="T60" s="248"/>
      <c r="U60" s="248"/>
      <c r="V60" s="248"/>
      <c r="W60" s="248"/>
      <c r="X60" s="248"/>
      <c r="Y60" s="248"/>
      <c r="Z60" s="248"/>
      <c r="AA60" s="248"/>
      <c r="AB60" s="248"/>
      <c r="AC60" s="248"/>
      <c r="AD60" s="248"/>
    </row>
    <row r="61" spans="1:50" ht="60" customHeight="1" x14ac:dyDescent="0.25">
      <c r="R61" s="248"/>
      <c r="S61" s="248"/>
      <c r="T61" s="248"/>
      <c r="U61" s="248"/>
      <c r="V61" s="248"/>
      <c r="W61" s="248"/>
      <c r="X61" s="248"/>
      <c r="Y61" s="248"/>
      <c r="Z61" s="248"/>
      <c r="AA61" s="248"/>
      <c r="AB61" s="248"/>
      <c r="AC61" s="248"/>
      <c r="AD61" s="248"/>
    </row>
    <row r="62" spans="1:50" ht="60" customHeight="1" x14ac:dyDescent="0.25">
      <c r="R62" s="248"/>
      <c r="S62" s="248"/>
      <c r="T62" s="248"/>
      <c r="U62" s="248"/>
      <c r="V62" s="248"/>
      <c r="W62" s="248"/>
      <c r="X62" s="248"/>
      <c r="Y62" s="248"/>
      <c r="Z62" s="248"/>
      <c r="AA62" s="248"/>
      <c r="AB62" s="248"/>
      <c r="AC62" s="248"/>
      <c r="AD62" s="248"/>
    </row>
    <row r="63" spans="1:50" ht="60" customHeight="1" x14ac:dyDescent="0.25">
      <c r="R63" s="248"/>
      <c r="S63" s="248"/>
      <c r="T63" s="248"/>
      <c r="U63" s="248"/>
      <c r="V63" s="248"/>
      <c r="W63" s="248"/>
      <c r="X63" s="248"/>
      <c r="Y63" s="248"/>
      <c r="Z63" s="248"/>
      <c r="AA63" s="248"/>
      <c r="AB63" s="248"/>
      <c r="AC63" s="248"/>
      <c r="AD63" s="248"/>
    </row>
    <row r="64" spans="1:50" ht="60" customHeight="1" x14ac:dyDescent="0.25">
      <c r="R64" s="248"/>
      <c r="S64" s="248"/>
      <c r="T64" s="248"/>
      <c r="U64" s="248"/>
      <c r="V64" s="248"/>
      <c r="W64" s="248"/>
      <c r="X64" s="248"/>
      <c r="Y64" s="248"/>
      <c r="Z64" s="248"/>
      <c r="AA64" s="248"/>
      <c r="AB64" s="248"/>
      <c r="AC64" s="248"/>
      <c r="AD64" s="248"/>
    </row>
    <row r="65" spans="18:50" ht="60" customHeight="1" x14ac:dyDescent="0.25">
      <c r="R65" s="248"/>
      <c r="S65" s="248"/>
      <c r="T65" s="248"/>
      <c r="U65" s="248"/>
      <c r="V65" s="248"/>
      <c r="W65" s="248"/>
      <c r="X65" s="248"/>
      <c r="Y65" s="248"/>
      <c r="Z65" s="248"/>
      <c r="AA65" s="248"/>
      <c r="AB65" s="248"/>
      <c r="AC65" s="248"/>
      <c r="AD65" s="248"/>
      <c r="AP65"/>
      <c r="AQ65"/>
      <c r="AX65"/>
    </row>
    <row r="66" spans="18:50" ht="60" customHeight="1" x14ac:dyDescent="0.25">
      <c r="R66" s="248"/>
      <c r="S66" s="248"/>
      <c r="T66" s="248"/>
      <c r="U66" s="248"/>
      <c r="V66" s="248"/>
      <c r="W66" s="248"/>
      <c r="X66" s="248"/>
      <c r="Y66" s="248"/>
      <c r="Z66" s="248"/>
      <c r="AA66" s="248"/>
      <c r="AB66" s="248"/>
      <c r="AC66" s="248"/>
      <c r="AD66" s="248"/>
      <c r="AP66"/>
      <c r="AQ66"/>
      <c r="AX66"/>
    </row>
    <row r="67" spans="18:50" ht="60" customHeight="1" x14ac:dyDescent="0.25">
      <c r="R67" s="248"/>
      <c r="S67" s="248"/>
      <c r="T67" s="248"/>
      <c r="U67" s="248"/>
      <c r="V67" s="248"/>
      <c r="W67" s="248"/>
      <c r="X67" s="248"/>
      <c r="Y67" s="248"/>
      <c r="Z67" s="248"/>
      <c r="AA67" s="248"/>
      <c r="AB67" s="248"/>
      <c r="AC67" s="248"/>
      <c r="AD67" s="248"/>
      <c r="AP67"/>
      <c r="AQ67"/>
      <c r="AX67"/>
    </row>
    <row r="68" spans="18:50" ht="60" customHeight="1" x14ac:dyDescent="0.25">
      <c r="R68" s="248"/>
      <c r="S68" s="248"/>
      <c r="T68" s="248"/>
      <c r="U68" s="248"/>
      <c r="V68" s="248"/>
      <c r="W68" s="248"/>
      <c r="X68" s="248"/>
      <c r="Y68" s="248"/>
      <c r="Z68" s="248"/>
      <c r="AA68" s="248"/>
      <c r="AB68" s="248"/>
      <c r="AC68" s="248"/>
      <c r="AD68" s="248"/>
      <c r="AP68"/>
      <c r="AQ68"/>
      <c r="AX68"/>
    </row>
    <row r="69" spans="18:50" ht="60" customHeight="1" x14ac:dyDescent="0.25">
      <c r="R69" s="248"/>
      <c r="S69" s="248"/>
      <c r="T69" s="248"/>
      <c r="U69" s="248"/>
      <c r="V69" s="248"/>
      <c r="W69" s="248"/>
      <c r="X69" s="248"/>
      <c r="Y69" s="248"/>
      <c r="Z69" s="248"/>
      <c r="AA69" s="248"/>
      <c r="AB69" s="248"/>
      <c r="AC69" s="248"/>
      <c r="AD69" s="248"/>
      <c r="AP69"/>
      <c r="AQ69"/>
      <c r="AX69"/>
    </row>
    <row r="70" spans="18:50" ht="60" customHeight="1" x14ac:dyDescent="0.25">
      <c r="R70" s="248"/>
      <c r="S70" s="248"/>
      <c r="T70" s="248"/>
      <c r="U70" s="248"/>
      <c r="V70" s="248"/>
      <c r="W70" s="248"/>
      <c r="X70" s="248"/>
      <c r="Y70" s="248"/>
      <c r="Z70" s="248"/>
      <c r="AA70" s="248"/>
      <c r="AB70" s="248"/>
      <c r="AC70" s="248"/>
      <c r="AD70" s="248"/>
      <c r="AP70"/>
      <c r="AQ70"/>
      <c r="AX70"/>
    </row>
    <row r="71" spans="18:50" ht="60" customHeight="1" x14ac:dyDescent="0.25">
      <c r="R71" s="248"/>
      <c r="S71" s="248"/>
      <c r="T71" s="248"/>
      <c r="U71" s="248"/>
      <c r="V71" s="248"/>
      <c r="W71" s="248"/>
      <c r="X71" s="248"/>
      <c r="Y71" s="248"/>
      <c r="Z71" s="248"/>
      <c r="AA71" s="248"/>
      <c r="AB71" s="248"/>
      <c r="AC71" s="248"/>
      <c r="AD71" s="248"/>
      <c r="AP71"/>
      <c r="AQ71"/>
      <c r="AX71"/>
    </row>
    <row r="72" spans="18:50" ht="60" customHeight="1" x14ac:dyDescent="0.25">
      <c r="R72" s="248"/>
      <c r="S72" s="248"/>
      <c r="T72" s="248"/>
      <c r="U72" s="248"/>
      <c r="V72" s="248"/>
      <c r="W72" s="248"/>
      <c r="X72" s="248"/>
      <c r="Y72" s="248"/>
      <c r="Z72" s="248"/>
      <c r="AA72" s="248"/>
      <c r="AB72" s="248"/>
      <c r="AC72" s="248"/>
      <c r="AD72" s="248"/>
      <c r="AP72"/>
      <c r="AQ72"/>
      <c r="AX72"/>
    </row>
    <row r="73" spans="18:50" ht="60" customHeight="1" x14ac:dyDescent="0.25">
      <c r="R73" s="248"/>
      <c r="S73" s="248"/>
      <c r="T73" s="248"/>
      <c r="U73" s="248"/>
      <c r="V73" s="248"/>
      <c r="W73" s="248"/>
      <c r="X73" s="248"/>
      <c r="Y73" s="248"/>
      <c r="Z73" s="248"/>
      <c r="AA73" s="248"/>
      <c r="AB73" s="248"/>
      <c r="AC73" s="248"/>
      <c r="AD73" s="248"/>
      <c r="AP73"/>
      <c r="AQ73"/>
      <c r="AX73"/>
    </row>
    <row r="74" spans="18:50" ht="60" customHeight="1" x14ac:dyDescent="0.25">
      <c r="R74" s="248"/>
      <c r="S74" s="248"/>
      <c r="T74" s="248"/>
      <c r="U74" s="248"/>
      <c r="V74" s="248"/>
      <c r="W74" s="248"/>
      <c r="X74" s="248"/>
      <c r="Y74" s="248"/>
      <c r="Z74" s="248"/>
      <c r="AA74" s="248"/>
      <c r="AB74" s="248"/>
      <c r="AC74" s="248"/>
      <c r="AD74" s="248"/>
      <c r="AP74"/>
      <c r="AQ74"/>
      <c r="AX74"/>
    </row>
    <row r="75" spans="18:50" ht="60" customHeight="1" x14ac:dyDescent="0.25">
      <c r="R75" s="248"/>
      <c r="S75" s="248"/>
      <c r="T75" s="248"/>
      <c r="U75" s="248"/>
      <c r="V75" s="248"/>
      <c r="W75" s="248"/>
      <c r="X75" s="248"/>
      <c r="Y75" s="248"/>
      <c r="Z75" s="248"/>
      <c r="AA75" s="248"/>
      <c r="AB75" s="248"/>
      <c r="AC75" s="248"/>
      <c r="AD75" s="248"/>
      <c r="AP75"/>
      <c r="AQ75"/>
      <c r="AX75"/>
    </row>
    <row r="76" spans="18:50" ht="60" customHeight="1" x14ac:dyDescent="0.25">
      <c r="R76" s="248"/>
      <c r="S76" s="248"/>
      <c r="T76" s="248"/>
      <c r="U76" s="248"/>
      <c r="V76" s="248"/>
      <c r="W76" s="248"/>
      <c r="X76" s="248"/>
      <c r="Y76" s="248"/>
      <c r="Z76" s="248"/>
      <c r="AA76" s="248"/>
      <c r="AB76" s="248"/>
      <c r="AC76" s="248"/>
      <c r="AD76" s="248"/>
      <c r="AP76"/>
      <c r="AQ76"/>
      <c r="AX76"/>
    </row>
    <row r="77" spans="18:50" ht="60" customHeight="1" x14ac:dyDescent="0.25">
      <c r="R77" s="248"/>
      <c r="S77" s="248"/>
      <c r="T77" s="248"/>
      <c r="U77" s="248"/>
      <c r="V77" s="248"/>
      <c r="W77" s="248"/>
      <c r="X77" s="248"/>
      <c r="Y77" s="248"/>
      <c r="Z77" s="248"/>
      <c r="AA77" s="248"/>
      <c r="AB77" s="248"/>
      <c r="AC77" s="248"/>
      <c r="AD77" s="248"/>
      <c r="AP77"/>
      <c r="AQ77"/>
      <c r="AX77"/>
    </row>
    <row r="78" spans="18:50" ht="60" customHeight="1" x14ac:dyDescent="0.25">
      <c r="R78" s="248"/>
      <c r="S78" s="248"/>
      <c r="T78" s="248"/>
      <c r="U78" s="248"/>
      <c r="V78" s="248"/>
      <c r="W78" s="248"/>
      <c r="X78" s="248"/>
      <c r="Y78" s="248"/>
      <c r="Z78" s="248"/>
      <c r="AA78" s="248"/>
      <c r="AB78" s="248"/>
      <c r="AC78" s="248"/>
      <c r="AD78" s="248"/>
      <c r="AP78"/>
      <c r="AQ78"/>
      <c r="AX78"/>
    </row>
    <row r="79" spans="18:50" ht="60" customHeight="1" x14ac:dyDescent="0.25">
      <c r="R79" s="248"/>
      <c r="S79" s="248"/>
      <c r="T79" s="248"/>
      <c r="U79" s="248"/>
      <c r="V79" s="248"/>
      <c r="W79" s="248"/>
      <c r="X79" s="248"/>
      <c r="Y79" s="248"/>
      <c r="Z79" s="248"/>
      <c r="AA79" s="248"/>
      <c r="AB79" s="248"/>
      <c r="AC79" s="248"/>
      <c r="AD79" s="248"/>
      <c r="AP79"/>
      <c r="AQ79"/>
      <c r="AX79"/>
    </row>
    <row r="80" spans="18:50" ht="60" customHeight="1" x14ac:dyDescent="0.25">
      <c r="R80" s="248"/>
      <c r="S80" s="248"/>
      <c r="T80" s="248"/>
      <c r="U80" s="248"/>
      <c r="V80" s="248"/>
      <c r="W80" s="248"/>
      <c r="X80" s="248"/>
      <c r="Y80" s="248"/>
      <c r="Z80" s="248"/>
      <c r="AA80" s="248"/>
      <c r="AB80" s="248"/>
      <c r="AC80" s="248"/>
      <c r="AD80" s="248"/>
      <c r="AP80"/>
      <c r="AQ80"/>
      <c r="AX80"/>
    </row>
    <row r="81" spans="18:50" ht="60" customHeight="1" x14ac:dyDescent="0.25">
      <c r="R81" s="248"/>
      <c r="S81" s="248"/>
      <c r="T81" s="248"/>
      <c r="U81" s="248"/>
      <c r="V81" s="248"/>
      <c r="W81" s="248"/>
      <c r="X81" s="248"/>
      <c r="Y81" s="248"/>
      <c r="Z81" s="248"/>
      <c r="AA81" s="248"/>
      <c r="AB81" s="248"/>
      <c r="AC81" s="248"/>
      <c r="AD81" s="248"/>
      <c r="AP81"/>
      <c r="AQ81"/>
      <c r="AX81"/>
    </row>
    <row r="82" spans="18:50" ht="60" customHeight="1" x14ac:dyDescent="0.25">
      <c r="R82" s="248"/>
      <c r="S82" s="248"/>
      <c r="T82" s="248"/>
      <c r="U82" s="248"/>
      <c r="V82" s="248"/>
      <c r="W82" s="248"/>
      <c r="X82" s="248"/>
      <c r="Y82" s="248"/>
      <c r="Z82" s="248"/>
      <c r="AA82" s="248"/>
      <c r="AB82" s="248"/>
      <c r="AC82" s="248"/>
      <c r="AD82" s="248"/>
      <c r="AP82"/>
      <c r="AQ82"/>
      <c r="AX82"/>
    </row>
    <row r="83" spans="18:50" ht="60" customHeight="1" x14ac:dyDescent="0.25">
      <c r="R83" s="248"/>
      <c r="S83" s="248"/>
      <c r="T83" s="248"/>
      <c r="U83" s="248"/>
      <c r="V83" s="248"/>
      <c r="W83" s="248"/>
      <c r="X83" s="248"/>
      <c r="Y83" s="248"/>
      <c r="Z83" s="248"/>
      <c r="AA83" s="248"/>
      <c r="AB83" s="248"/>
      <c r="AC83" s="248"/>
      <c r="AD83" s="248"/>
      <c r="AP83"/>
      <c r="AQ83"/>
      <c r="AX83"/>
    </row>
    <row r="84" spans="18:50" ht="60" customHeight="1" x14ac:dyDescent="0.25">
      <c r="R84" s="248"/>
      <c r="S84" s="248"/>
      <c r="T84" s="248"/>
      <c r="U84" s="248"/>
      <c r="V84" s="248"/>
      <c r="W84" s="248"/>
      <c r="X84" s="248"/>
      <c r="Y84" s="248"/>
      <c r="Z84" s="248"/>
      <c r="AA84" s="248"/>
      <c r="AB84" s="248"/>
      <c r="AC84" s="248"/>
      <c r="AD84" s="248"/>
      <c r="AP84"/>
      <c r="AQ84"/>
      <c r="AX84"/>
    </row>
    <row r="85" spans="18:50" ht="60" customHeight="1" x14ac:dyDescent="0.25">
      <c r="R85" s="248"/>
      <c r="S85" s="248"/>
      <c r="T85" s="248"/>
      <c r="U85" s="248"/>
      <c r="V85" s="248"/>
      <c r="W85" s="248"/>
      <c r="X85" s="248"/>
      <c r="Y85" s="248"/>
      <c r="Z85" s="248"/>
      <c r="AA85" s="248"/>
      <c r="AB85" s="248"/>
      <c r="AC85" s="248"/>
      <c r="AD85" s="248"/>
      <c r="AP85"/>
      <c r="AQ85"/>
      <c r="AX85"/>
    </row>
    <row r="86" spans="18:50" ht="60" customHeight="1" x14ac:dyDescent="0.25">
      <c r="R86" s="248"/>
      <c r="S86" s="248"/>
      <c r="T86" s="248"/>
      <c r="U86" s="248"/>
      <c r="V86" s="248"/>
      <c r="W86" s="248"/>
      <c r="X86" s="248"/>
      <c r="Y86" s="248"/>
      <c r="Z86" s="248"/>
      <c r="AA86" s="248"/>
      <c r="AB86" s="248"/>
      <c r="AC86" s="248"/>
      <c r="AD86" s="248"/>
      <c r="AP86"/>
      <c r="AQ86"/>
      <c r="AX86"/>
    </row>
    <row r="87" spans="18:50" ht="60" customHeight="1" x14ac:dyDescent="0.25">
      <c r="R87" s="248"/>
      <c r="S87" s="248"/>
      <c r="T87" s="248"/>
      <c r="U87" s="248"/>
      <c r="V87" s="248"/>
      <c r="W87" s="248"/>
      <c r="X87" s="248"/>
      <c r="Y87" s="248"/>
      <c r="Z87" s="248"/>
      <c r="AA87" s="248"/>
      <c r="AB87" s="248"/>
      <c r="AC87" s="248"/>
      <c r="AD87" s="248"/>
      <c r="AP87"/>
      <c r="AQ87"/>
      <c r="AX87"/>
    </row>
    <row r="88" spans="18:50" ht="60" customHeight="1" x14ac:dyDescent="0.25">
      <c r="R88" s="248"/>
      <c r="S88" s="248"/>
      <c r="T88" s="248"/>
      <c r="U88" s="248"/>
      <c r="V88" s="248"/>
      <c r="W88" s="248"/>
      <c r="X88" s="248"/>
      <c r="Y88" s="248"/>
      <c r="Z88" s="248"/>
      <c r="AA88" s="248"/>
      <c r="AB88" s="248"/>
      <c r="AC88" s="248"/>
      <c r="AD88" s="248"/>
      <c r="AP88"/>
      <c r="AQ88"/>
      <c r="AX88"/>
    </row>
    <row r="89" spans="18:50" ht="60" customHeight="1" x14ac:dyDescent="0.25">
      <c r="R89" s="248"/>
      <c r="S89" s="248"/>
      <c r="T89" s="248"/>
      <c r="U89" s="248"/>
      <c r="V89" s="248"/>
      <c r="W89" s="248"/>
      <c r="X89" s="248"/>
      <c r="Y89" s="248"/>
      <c r="Z89" s="248"/>
      <c r="AA89" s="248"/>
      <c r="AB89" s="248"/>
      <c r="AC89" s="248"/>
      <c r="AD89" s="248"/>
      <c r="AP89"/>
      <c r="AQ89"/>
      <c r="AX89"/>
    </row>
    <row r="90" spans="18:50" ht="60" customHeight="1" x14ac:dyDescent="0.25">
      <c r="R90" s="248"/>
      <c r="S90" s="248"/>
      <c r="T90" s="248"/>
      <c r="U90" s="248"/>
      <c r="V90" s="248"/>
      <c r="W90" s="248"/>
      <c r="X90" s="248"/>
      <c r="Y90" s="248"/>
      <c r="Z90" s="248"/>
      <c r="AA90" s="248"/>
      <c r="AB90" s="248"/>
      <c r="AC90" s="248"/>
      <c r="AD90" s="248"/>
      <c r="AP90"/>
      <c r="AQ90"/>
      <c r="AX90"/>
    </row>
    <row r="91" spans="18:50" ht="60" customHeight="1" x14ac:dyDescent="0.25">
      <c r="R91" s="248"/>
      <c r="S91" s="248"/>
      <c r="T91" s="248"/>
      <c r="U91" s="248"/>
      <c r="V91" s="248"/>
      <c r="W91" s="248"/>
      <c r="X91" s="248"/>
      <c r="Y91" s="248"/>
      <c r="Z91" s="248"/>
      <c r="AA91" s="248"/>
      <c r="AB91" s="248"/>
      <c r="AC91" s="248"/>
      <c r="AD91" s="248"/>
      <c r="AP91"/>
      <c r="AQ91"/>
      <c r="AX91"/>
    </row>
    <row r="92" spans="18:50" ht="60" customHeight="1" x14ac:dyDescent="0.25">
      <c r="R92" s="248"/>
      <c r="S92" s="248"/>
      <c r="T92" s="248"/>
      <c r="U92" s="248"/>
      <c r="V92" s="248"/>
      <c r="W92" s="248"/>
      <c r="X92" s="248"/>
      <c r="Y92" s="248"/>
      <c r="Z92" s="248"/>
      <c r="AA92" s="248"/>
      <c r="AB92" s="248"/>
      <c r="AC92" s="248"/>
      <c r="AD92" s="248"/>
      <c r="AP92"/>
      <c r="AQ92"/>
      <c r="AX92"/>
    </row>
    <row r="93" spans="18:50" ht="60" customHeight="1" x14ac:dyDescent="0.25">
      <c r="R93" s="248"/>
      <c r="S93" s="248"/>
      <c r="T93" s="248"/>
      <c r="U93" s="248"/>
      <c r="V93" s="248"/>
      <c r="W93" s="248"/>
      <c r="X93" s="248"/>
      <c r="Y93" s="248"/>
      <c r="Z93" s="248"/>
      <c r="AA93" s="248"/>
      <c r="AB93" s="248"/>
      <c r="AC93" s="248"/>
      <c r="AD93" s="248"/>
      <c r="AP93"/>
      <c r="AQ93"/>
      <c r="AX93"/>
    </row>
    <row r="94" spans="18:50" ht="60" customHeight="1" x14ac:dyDescent="0.25">
      <c r="R94" s="248"/>
      <c r="S94" s="248"/>
      <c r="T94" s="248"/>
      <c r="U94" s="248"/>
      <c r="V94" s="248"/>
      <c r="W94" s="248"/>
      <c r="X94" s="248"/>
      <c r="Y94" s="248"/>
      <c r="Z94" s="248"/>
      <c r="AA94" s="248"/>
      <c r="AB94" s="248"/>
      <c r="AC94" s="248"/>
      <c r="AD94" s="248"/>
      <c r="AP94"/>
      <c r="AQ94"/>
      <c r="AX94"/>
    </row>
    <row r="95" spans="18:50" ht="60" customHeight="1" x14ac:dyDescent="0.25">
      <c r="R95" s="248"/>
      <c r="S95" s="248"/>
      <c r="T95" s="248"/>
      <c r="U95" s="248"/>
      <c r="V95" s="248"/>
      <c r="W95" s="248"/>
      <c r="X95" s="248"/>
      <c r="Y95" s="248"/>
      <c r="Z95" s="248"/>
      <c r="AA95" s="248"/>
      <c r="AB95" s="248"/>
      <c r="AC95" s="248"/>
      <c r="AD95" s="248"/>
      <c r="AP95"/>
      <c r="AQ95"/>
      <c r="AX95"/>
    </row>
    <row r="96" spans="18:50" ht="60" customHeight="1" x14ac:dyDescent="0.25">
      <c r="R96" s="248"/>
      <c r="S96" s="248"/>
      <c r="T96" s="248"/>
      <c r="U96" s="248"/>
      <c r="V96" s="248"/>
      <c r="W96" s="248"/>
      <c r="X96" s="248"/>
      <c r="Y96" s="248"/>
      <c r="Z96" s="248"/>
      <c r="AA96" s="248"/>
      <c r="AB96" s="248"/>
      <c r="AC96" s="248"/>
      <c r="AD96" s="248"/>
      <c r="AP96"/>
      <c r="AQ96"/>
      <c r="AX96"/>
    </row>
    <row r="97" spans="18:50" ht="60" customHeight="1" x14ac:dyDescent="0.25">
      <c r="R97" s="248"/>
      <c r="S97" s="248"/>
      <c r="T97" s="248"/>
      <c r="U97" s="248"/>
      <c r="V97" s="248"/>
      <c r="W97" s="248"/>
      <c r="X97" s="248"/>
      <c r="Y97" s="248"/>
      <c r="Z97" s="248"/>
      <c r="AA97" s="248"/>
      <c r="AB97" s="248"/>
      <c r="AC97" s="248"/>
      <c r="AD97" s="248"/>
      <c r="AP97"/>
      <c r="AQ97"/>
      <c r="AX97"/>
    </row>
    <row r="98" spans="18:50" ht="60" customHeight="1" x14ac:dyDescent="0.25">
      <c r="R98" s="248"/>
      <c r="S98" s="248"/>
      <c r="T98" s="248"/>
      <c r="U98" s="248"/>
      <c r="V98" s="248"/>
      <c r="W98" s="248"/>
      <c r="X98" s="248"/>
      <c r="Y98" s="248"/>
      <c r="Z98" s="248"/>
      <c r="AA98" s="248"/>
      <c r="AB98" s="248"/>
      <c r="AC98" s="248"/>
      <c r="AD98" s="248"/>
      <c r="AP98"/>
      <c r="AQ98"/>
      <c r="AX98"/>
    </row>
    <row r="99" spans="18:50" ht="60" customHeight="1" x14ac:dyDescent="0.25">
      <c r="R99" s="248"/>
      <c r="S99" s="248"/>
      <c r="T99" s="248"/>
      <c r="U99" s="248"/>
      <c r="V99" s="248"/>
      <c r="W99" s="248"/>
      <c r="X99" s="248"/>
      <c r="Y99" s="248"/>
      <c r="Z99" s="248"/>
      <c r="AA99" s="248"/>
      <c r="AB99" s="248"/>
      <c r="AC99" s="248"/>
      <c r="AD99" s="248"/>
      <c r="AP99"/>
      <c r="AQ99"/>
      <c r="AX99"/>
    </row>
    <row r="100" spans="18:50" ht="60" customHeight="1" x14ac:dyDescent="0.25">
      <c r="R100" s="248"/>
      <c r="S100" s="248"/>
      <c r="T100" s="248"/>
      <c r="U100" s="248"/>
      <c r="V100" s="248"/>
      <c r="W100" s="248"/>
      <c r="X100" s="248"/>
      <c r="Y100" s="248"/>
      <c r="Z100" s="248"/>
      <c r="AA100" s="248"/>
      <c r="AB100" s="248"/>
      <c r="AC100" s="248"/>
      <c r="AD100" s="248"/>
      <c r="AP100"/>
      <c r="AQ100"/>
      <c r="AX100"/>
    </row>
    <row r="101" spans="18:50" ht="60" customHeight="1" x14ac:dyDescent="0.25">
      <c r="R101" s="248"/>
      <c r="S101" s="248"/>
      <c r="T101" s="248"/>
      <c r="U101" s="248"/>
      <c r="V101" s="248"/>
      <c r="W101" s="248"/>
      <c r="X101" s="248"/>
      <c r="Y101" s="248"/>
      <c r="Z101" s="248"/>
      <c r="AA101" s="248"/>
      <c r="AB101" s="248"/>
      <c r="AC101" s="248"/>
      <c r="AD101" s="248"/>
      <c r="AP101"/>
      <c r="AQ101"/>
      <c r="AX101"/>
    </row>
    <row r="102" spans="18:50" ht="60" customHeight="1" x14ac:dyDescent="0.25">
      <c r="R102" s="248"/>
      <c r="S102" s="248"/>
      <c r="T102" s="248"/>
      <c r="U102" s="248"/>
      <c r="V102" s="248"/>
      <c r="W102" s="248"/>
      <c r="X102" s="248"/>
      <c r="Y102" s="248"/>
      <c r="Z102" s="248"/>
      <c r="AA102" s="248"/>
      <c r="AB102" s="248"/>
      <c r="AC102" s="248"/>
      <c r="AD102" s="248"/>
      <c r="AP102"/>
      <c r="AQ102"/>
      <c r="AX102"/>
    </row>
    <row r="103" spans="18:50" ht="60" customHeight="1" x14ac:dyDescent="0.25">
      <c r="R103" s="248"/>
      <c r="S103" s="248"/>
      <c r="T103" s="248"/>
      <c r="U103" s="248"/>
      <c r="V103" s="248"/>
      <c r="W103" s="248"/>
      <c r="X103" s="248"/>
      <c r="Y103" s="248"/>
      <c r="Z103" s="248"/>
      <c r="AA103" s="248"/>
      <c r="AB103" s="248"/>
      <c r="AC103" s="248"/>
      <c r="AD103" s="248"/>
      <c r="AP103"/>
      <c r="AQ103"/>
      <c r="AX103"/>
    </row>
    <row r="104" spans="18:50" ht="60" customHeight="1" x14ac:dyDescent="0.25">
      <c r="R104" s="248"/>
      <c r="S104" s="248"/>
      <c r="T104" s="248"/>
      <c r="U104" s="248"/>
      <c r="V104" s="248"/>
      <c r="W104" s="248"/>
      <c r="X104" s="248"/>
      <c r="Y104" s="248"/>
      <c r="Z104" s="248"/>
      <c r="AA104" s="248"/>
      <c r="AB104" s="248"/>
      <c r="AC104" s="248"/>
      <c r="AD104" s="248"/>
      <c r="AP104"/>
      <c r="AQ104"/>
      <c r="AX104"/>
    </row>
    <row r="105" spans="18:50" ht="60" customHeight="1" x14ac:dyDescent="0.25">
      <c r="R105" s="248"/>
      <c r="S105" s="248"/>
      <c r="T105" s="248"/>
      <c r="U105" s="248"/>
      <c r="V105" s="248"/>
      <c r="W105" s="248"/>
      <c r="X105" s="248"/>
      <c r="Y105" s="248"/>
      <c r="Z105" s="248"/>
      <c r="AA105" s="248"/>
      <c r="AB105" s="248"/>
      <c r="AC105" s="248"/>
      <c r="AD105" s="248"/>
      <c r="AP105"/>
      <c r="AQ105"/>
      <c r="AX105"/>
    </row>
    <row r="106" spans="18:50" ht="60" customHeight="1" x14ac:dyDescent="0.25">
      <c r="R106" s="248"/>
      <c r="S106" s="248"/>
      <c r="T106" s="248"/>
      <c r="U106" s="248"/>
      <c r="V106" s="248"/>
      <c r="W106" s="248"/>
      <c r="X106" s="248"/>
      <c r="Y106" s="248"/>
      <c r="Z106" s="248"/>
      <c r="AA106" s="248"/>
      <c r="AB106" s="248"/>
      <c r="AC106" s="248"/>
      <c r="AD106" s="248"/>
      <c r="AP106"/>
      <c r="AQ106"/>
      <c r="AX106"/>
    </row>
    <row r="107" spans="18:50" ht="60" customHeight="1" x14ac:dyDescent="0.25">
      <c r="R107" s="248"/>
      <c r="S107" s="248"/>
      <c r="T107" s="248"/>
      <c r="U107" s="248"/>
      <c r="V107" s="248"/>
      <c r="W107" s="248"/>
      <c r="X107" s="248"/>
      <c r="Y107" s="248"/>
      <c r="Z107" s="248"/>
      <c r="AA107" s="248"/>
      <c r="AB107" s="248"/>
      <c r="AC107" s="248"/>
      <c r="AD107" s="248"/>
      <c r="AP107"/>
      <c r="AQ107"/>
      <c r="AX107"/>
    </row>
    <row r="108" spans="18:50" ht="60" customHeight="1" x14ac:dyDescent="0.25">
      <c r="R108" s="248"/>
      <c r="S108" s="248"/>
      <c r="T108" s="248"/>
      <c r="U108" s="248"/>
      <c r="V108" s="248"/>
      <c r="W108" s="248"/>
      <c r="X108" s="248"/>
      <c r="Y108" s="248"/>
      <c r="Z108" s="248"/>
      <c r="AA108" s="248"/>
      <c r="AB108" s="248"/>
      <c r="AC108" s="248"/>
      <c r="AD108" s="248"/>
      <c r="AP108"/>
      <c r="AQ108"/>
      <c r="AX108"/>
    </row>
    <row r="109" spans="18:50" ht="60" customHeight="1" x14ac:dyDescent="0.25">
      <c r="R109" s="248"/>
      <c r="S109" s="248"/>
      <c r="T109" s="248"/>
      <c r="U109" s="248"/>
      <c r="V109" s="248"/>
      <c r="W109" s="248"/>
      <c r="X109" s="248"/>
      <c r="Y109" s="248"/>
      <c r="Z109" s="248"/>
      <c r="AA109" s="248"/>
      <c r="AB109" s="248"/>
      <c r="AC109" s="248"/>
      <c r="AD109" s="248"/>
      <c r="AP109"/>
      <c r="AQ109"/>
      <c r="AX109"/>
    </row>
    <row r="110" spans="18:50" ht="60" customHeight="1" x14ac:dyDescent="0.25">
      <c r="R110" s="248"/>
      <c r="S110" s="248"/>
      <c r="T110" s="248"/>
      <c r="U110" s="248"/>
      <c r="V110" s="248"/>
      <c r="W110" s="248"/>
      <c r="X110" s="248"/>
      <c r="Y110" s="248"/>
      <c r="Z110" s="248"/>
      <c r="AA110" s="248"/>
      <c r="AB110" s="248"/>
      <c r="AC110" s="248"/>
      <c r="AD110" s="248"/>
      <c r="AP110"/>
      <c r="AQ110"/>
      <c r="AX110"/>
    </row>
    <row r="111" spans="18:50" ht="60" customHeight="1" x14ac:dyDescent="0.25">
      <c r="R111" s="248"/>
      <c r="S111" s="248"/>
      <c r="T111" s="248"/>
      <c r="U111" s="248"/>
      <c r="V111" s="248"/>
      <c r="W111" s="248"/>
      <c r="X111" s="248"/>
      <c r="Y111" s="248"/>
      <c r="Z111" s="248"/>
      <c r="AA111" s="248"/>
      <c r="AB111" s="248"/>
      <c r="AC111" s="248"/>
      <c r="AD111" s="248"/>
      <c r="AP111"/>
      <c r="AQ111"/>
      <c r="AX111"/>
    </row>
    <row r="112" spans="18:50" ht="60" customHeight="1" x14ac:dyDescent="0.25">
      <c r="R112" s="248"/>
      <c r="S112" s="248"/>
      <c r="T112" s="248"/>
      <c r="U112" s="248"/>
      <c r="V112" s="248"/>
      <c r="W112" s="248"/>
      <c r="X112" s="248"/>
      <c r="Y112" s="248"/>
      <c r="Z112" s="248"/>
      <c r="AA112" s="248"/>
      <c r="AB112" s="248"/>
      <c r="AC112" s="248"/>
      <c r="AD112" s="248"/>
      <c r="AP112"/>
      <c r="AQ112"/>
      <c r="AX112"/>
    </row>
    <row r="113" spans="18:50" ht="60" customHeight="1" x14ac:dyDescent="0.25">
      <c r="R113" s="248"/>
      <c r="S113" s="248"/>
      <c r="T113" s="248"/>
      <c r="U113" s="248"/>
      <c r="V113" s="248"/>
      <c r="W113" s="248"/>
      <c r="X113" s="248"/>
      <c r="Y113" s="248"/>
      <c r="Z113" s="248"/>
      <c r="AA113" s="248"/>
      <c r="AB113" s="248"/>
      <c r="AC113" s="248"/>
      <c r="AD113" s="248"/>
      <c r="AP113"/>
      <c r="AQ113"/>
      <c r="AX113"/>
    </row>
    <row r="114" spans="18:50" ht="60" customHeight="1" x14ac:dyDescent="0.25">
      <c r="R114" s="248"/>
      <c r="S114" s="248"/>
      <c r="T114" s="248"/>
      <c r="U114" s="248"/>
      <c r="V114" s="248"/>
      <c r="W114" s="248"/>
      <c r="X114" s="248"/>
      <c r="Y114" s="248"/>
      <c r="Z114" s="248"/>
      <c r="AA114" s="248"/>
      <c r="AB114" s="248"/>
      <c r="AC114" s="248"/>
      <c r="AD114" s="248"/>
      <c r="AP114"/>
      <c r="AQ114"/>
      <c r="AX114"/>
    </row>
    <row r="115" spans="18:50" ht="60" customHeight="1" x14ac:dyDescent="0.25">
      <c r="R115" s="248"/>
      <c r="S115" s="248"/>
      <c r="T115" s="248"/>
      <c r="U115" s="248"/>
      <c r="V115" s="248"/>
      <c r="W115" s="248"/>
      <c r="X115" s="248"/>
      <c r="Y115" s="248"/>
      <c r="Z115" s="248"/>
      <c r="AA115" s="248"/>
      <c r="AB115" s="248"/>
      <c r="AC115" s="248"/>
      <c r="AD115" s="248"/>
      <c r="AP115"/>
      <c r="AQ115"/>
      <c r="AX115"/>
    </row>
    <row r="116" spans="18:50" ht="60" customHeight="1" x14ac:dyDescent="0.25">
      <c r="R116" s="248"/>
      <c r="S116" s="248"/>
      <c r="T116" s="248"/>
      <c r="U116" s="248"/>
      <c r="V116" s="248"/>
      <c r="W116" s="248"/>
      <c r="X116" s="248"/>
      <c r="Y116" s="248"/>
      <c r="Z116" s="248"/>
      <c r="AA116" s="248"/>
      <c r="AB116" s="248"/>
      <c r="AC116" s="248"/>
      <c r="AD116" s="248"/>
      <c r="AP116"/>
      <c r="AQ116"/>
      <c r="AX116"/>
    </row>
    <row r="117" spans="18:50" ht="60" customHeight="1" x14ac:dyDescent="0.25">
      <c r="R117" s="248"/>
      <c r="S117" s="248"/>
      <c r="T117" s="248"/>
      <c r="U117" s="248"/>
      <c r="V117" s="248"/>
      <c r="W117" s="248"/>
      <c r="X117" s="248"/>
      <c r="Y117" s="248"/>
      <c r="Z117" s="248"/>
      <c r="AA117" s="248"/>
      <c r="AB117" s="248"/>
      <c r="AC117" s="248"/>
      <c r="AD117" s="248"/>
      <c r="AP117"/>
      <c r="AQ117"/>
      <c r="AX117"/>
    </row>
    <row r="118" spans="18:50" ht="60" customHeight="1" x14ac:dyDescent="0.25">
      <c r="R118" s="248"/>
      <c r="S118" s="248"/>
      <c r="T118" s="248"/>
      <c r="U118" s="248"/>
      <c r="V118" s="248"/>
      <c r="W118" s="248"/>
      <c r="X118" s="248"/>
      <c r="Y118" s="248"/>
      <c r="Z118" s="248"/>
      <c r="AA118" s="248"/>
      <c r="AB118" s="248"/>
      <c r="AC118" s="248"/>
      <c r="AD118" s="248"/>
      <c r="AP118"/>
      <c r="AQ118"/>
      <c r="AX118"/>
    </row>
    <row r="119" spans="18:50" ht="60" customHeight="1" x14ac:dyDescent="0.25">
      <c r="R119" s="248"/>
      <c r="S119" s="248"/>
      <c r="T119" s="248"/>
      <c r="U119" s="248"/>
      <c r="V119" s="248"/>
      <c r="W119" s="248"/>
      <c r="X119" s="248"/>
      <c r="Y119" s="248"/>
      <c r="Z119" s="248"/>
      <c r="AA119" s="248"/>
      <c r="AB119" s="248"/>
      <c r="AC119" s="248"/>
      <c r="AD119" s="248"/>
      <c r="AP119"/>
      <c r="AQ119"/>
      <c r="AX119"/>
    </row>
    <row r="120" spans="18:50" ht="60" customHeight="1" x14ac:dyDescent="0.25">
      <c r="R120" s="248"/>
      <c r="S120" s="248"/>
      <c r="T120" s="248"/>
      <c r="U120" s="248"/>
      <c r="V120" s="248"/>
      <c r="W120" s="248"/>
      <c r="X120" s="248"/>
      <c r="Y120" s="248"/>
      <c r="Z120" s="248"/>
      <c r="AA120" s="248"/>
      <c r="AB120" s="248"/>
      <c r="AC120" s="248"/>
      <c r="AD120" s="248"/>
      <c r="AP120"/>
      <c r="AQ120"/>
      <c r="AX120"/>
    </row>
    <row r="121" spans="18:50" ht="60" customHeight="1" x14ac:dyDescent="0.25">
      <c r="R121" s="248"/>
      <c r="S121" s="248"/>
      <c r="T121" s="248"/>
      <c r="U121" s="248"/>
      <c r="V121" s="248"/>
      <c r="W121" s="248"/>
      <c r="X121" s="248"/>
      <c r="Y121" s="248"/>
      <c r="Z121" s="248"/>
      <c r="AA121" s="248"/>
      <c r="AB121" s="248"/>
      <c r="AC121" s="248"/>
      <c r="AD121" s="248"/>
      <c r="AP121"/>
      <c r="AQ121"/>
      <c r="AX121"/>
    </row>
    <row r="122" spans="18:50" ht="60" customHeight="1" x14ac:dyDescent="0.25">
      <c r="R122" s="248"/>
      <c r="S122" s="248"/>
      <c r="T122" s="248"/>
      <c r="U122" s="248"/>
      <c r="V122" s="248"/>
      <c r="W122" s="248"/>
      <c r="X122" s="248"/>
      <c r="Y122" s="248"/>
      <c r="Z122" s="248"/>
      <c r="AA122" s="248"/>
      <c r="AB122" s="248"/>
      <c r="AC122" s="248"/>
      <c r="AD122" s="248"/>
      <c r="AP122"/>
      <c r="AQ122"/>
      <c r="AX122"/>
    </row>
    <row r="123" spans="18:50" ht="60" customHeight="1" x14ac:dyDescent="0.25">
      <c r="R123" s="248"/>
      <c r="S123" s="248"/>
      <c r="T123" s="248"/>
      <c r="U123" s="248"/>
      <c r="V123" s="248"/>
      <c r="W123" s="248"/>
      <c r="X123" s="248"/>
      <c r="Y123" s="248"/>
      <c r="Z123" s="248"/>
      <c r="AA123" s="248"/>
      <c r="AB123" s="248"/>
      <c r="AC123" s="248"/>
      <c r="AD123" s="248"/>
      <c r="AP123"/>
      <c r="AQ123"/>
      <c r="AX123"/>
    </row>
    <row r="124" spans="18:50" ht="60" customHeight="1" x14ac:dyDescent="0.25">
      <c r="R124" s="248"/>
      <c r="S124" s="248"/>
      <c r="T124" s="248"/>
      <c r="U124" s="248"/>
      <c r="V124" s="248"/>
      <c r="W124" s="248"/>
      <c r="X124" s="248"/>
      <c r="Y124" s="248"/>
      <c r="Z124" s="248"/>
      <c r="AA124" s="248"/>
      <c r="AB124" s="248"/>
      <c r="AC124" s="248"/>
      <c r="AD124" s="248"/>
      <c r="AP124"/>
      <c r="AQ124"/>
      <c r="AX124"/>
    </row>
    <row r="125" spans="18:50" ht="60" customHeight="1" x14ac:dyDescent="0.25">
      <c r="R125" s="248"/>
      <c r="S125" s="248"/>
      <c r="T125" s="248"/>
      <c r="U125" s="248"/>
      <c r="V125" s="248"/>
      <c r="W125" s="248"/>
      <c r="X125" s="248"/>
      <c r="Y125" s="248"/>
      <c r="Z125" s="248"/>
      <c r="AA125" s="248"/>
      <c r="AB125" s="248"/>
      <c r="AC125" s="248"/>
      <c r="AD125" s="248"/>
      <c r="AP125"/>
      <c r="AQ125"/>
      <c r="AX125"/>
    </row>
    <row r="126" spans="18:50" ht="60" customHeight="1" x14ac:dyDescent="0.25">
      <c r="R126" s="248"/>
      <c r="S126" s="248"/>
      <c r="T126" s="248"/>
      <c r="U126" s="248"/>
      <c r="V126" s="248"/>
      <c r="W126" s="248"/>
      <c r="X126" s="248"/>
      <c r="Y126" s="248"/>
      <c r="Z126" s="248"/>
      <c r="AA126" s="248"/>
      <c r="AB126" s="248"/>
      <c r="AC126" s="248"/>
      <c r="AD126" s="248"/>
      <c r="AP126"/>
      <c r="AQ126"/>
      <c r="AX126"/>
    </row>
    <row r="127" spans="18:50" ht="60" customHeight="1" x14ac:dyDescent="0.25">
      <c r="R127" s="248"/>
      <c r="S127" s="248"/>
      <c r="T127" s="248"/>
      <c r="U127" s="248"/>
      <c r="V127" s="248"/>
      <c r="W127" s="248"/>
      <c r="X127" s="248"/>
      <c r="Y127" s="248"/>
      <c r="Z127" s="248"/>
      <c r="AA127" s="248"/>
      <c r="AB127" s="248"/>
      <c r="AC127" s="248"/>
      <c r="AD127" s="248"/>
      <c r="AP127"/>
      <c r="AQ127"/>
      <c r="AX127"/>
    </row>
    <row r="128" spans="18:50" ht="60" customHeight="1" x14ac:dyDescent="0.25">
      <c r="R128" s="248"/>
      <c r="S128" s="248"/>
      <c r="T128" s="248"/>
      <c r="U128" s="248"/>
      <c r="V128" s="248"/>
      <c r="W128" s="248"/>
      <c r="X128" s="248"/>
      <c r="Y128" s="248"/>
      <c r="Z128" s="248"/>
      <c r="AA128" s="248"/>
      <c r="AB128" s="248"/>
      <c r="AC128" s="248"/>
      <c r="AD128" s="248"/>
      <c r="AP128"/>
      <c r="AQ128"/>
      <c r="AX128"/>
    </row>
    <row r="129" spans="18:50" ht="60" customHeight="1" x14ac:dyDescent="0.25">
      <c r="R129" s="248"/>
      <c r="S129" s="248"/>
      <c r="T129" s="248"/>
      <c r="U129" s="248"/>
      <c r="V129" s="248"/>
      <c r="W129" s="248"/>
      <c r="X129" s="248"/>
      <c r="Y129" s="248"/>
      <c r="Z129" s="248"/>
      <c r="AA129" s="248"/>
      <c r="AB129" s="248"/>
      <c r="AC129" s="248"/>
      <c r="AD129" s="248"/>
      <c r="AP129"/>
      <c r="AQ129"/>
      <c r="AX129"/>
    </row>
    <row r="130" spans="18:50" ht="60" customHeight="1" x14ac:dyDescent="0.25">
      <c r="R130" s="248"/>
      <c r="S130" s="248"/>
      <c r="T130" s="248"/>
      <c r="U130" s="248"/>
      <c r="V130" s="248"/>
      <c r="W130" s="248"/>
      <c r="X130" s="248"/>
      <c r="Y130" s="248"/>
      <c r="Z130" s="248"/>
      <c r="AA130" s="248"/>
      <c r="AB130" s="248"/>
      <c r="AC130" s="248"/>
      <c r="AD130" s="248"/>
      <c r="AP130"/>
      <c r="AQ130"/>
      <c r="AX130"/>
    </row>
    <row r="131" spans="18:50" ht="60" customHeight="1" x14ac:dyDescent="0.25">
      <c r="R131" s="248"/>
      <c r="S131" s="248"/>
      <c r="T131" s="248"/>
      <c r="U131" s="248"/>
      <c r="V131" s="248"/>
      <c r="W131" s="248"/>
      <c r="X131" s="248"/>
      <c r="Y131" s="248"/>
      <c r="Z131" s="248"/>
      <c r="AA131" s="248"/>
      <c r="AB131" s="248"/>
      <c r="AC131" s="248"/>
      <c r="AD131" s="248"/>
      <c r="AP131"/>
      <c r="AQ131"/>
      <c r="AX131"/>
    </row>
    <row r="132" spans="18:50" ht="60" customHeight="1" x14ac:dyDescent="0.25">
      <c r="R132" s="248"/>
      <c r="S132" s="248"/>
      <c r="T132" s="248"/>
      <c r="U132" s="248"/>
      <c r="V132" s="248"/>
      <c r="W132" s="248"/>
      <c r="X132" s="248"/>
      <c r="Y132" s="248"/>
      <c r="Z132" s="248"/>
      <c r="AA132" s="248"/>
      <c r="AB132" s="248"/>
      <c r="AC132" s="248"/>
      <c r="AD132" s="248"/>
      <c r="AP132"/>
      <c r="AQ132"/>
      <c r="AX132"/>
    </row>
    <row r="133" spans="18:50" ht="60" customHeight="1" x14ac:dyDescent="0.25">
      <c r="R133" s="248"/>
      <c r="S133" s="248"/>
      <c r="T133" s="248"/>
      <c r="U133" s="248"/>
      <c r="V133" s="248"/>
      <c r="W133" s="248"/>
      <c r="X133" s="248"/>
      <c r="Y133" s="248"/>
      <c r="Z133" s="248"/>
      <c r="AA133" s="248"/>
      <c r="AB133" s="248"/>
      <c r="AC133" s="248"/>
      <c r="AD133" s="248"/>
      <c r="AP133"/>
      <c r="AQ133"/>
      <c r="AX133"/>
    </row>
    <row r="134" spans="18:50" ht="60" customHeight="1" x14ac:dyDescent="0.25">
      <c r="R134" s="248"/>
      <c r="S134" s="248"/>
      <c r="T134" s="248"/>
      <c r="U134" s="248"/>
      <c r="V134" s="248"/>
      <c r="W134" s="248"/>
      <c r="X134" s="248"/>
      <c r="Y134" s="248"/>
      <c r="Z134" s="248"/>
      <c r="AA134" s="248"/>
      <c r="AB134" s="248"/>
      <c r="AC134" s="248"/>
      <c r="AD134" s="248"/>
      <c r="AP134"/>
      <c r="AQ134"/>
      <c r="AX134"/>
    </row>
    <row r="135" spans="18:50" ht="60" customHeight="1" x14ac:dyDescent="0.25">
      <c r="R135" s="248"/>
      <c r="S135" s="248"/>
      <c r="T135" s="248"/>
      <c r="U135" s="248"/>
      <c r="V135" s="248"/>
      <c r="W135" s="248"/>
      <c r="X135" s="248"/>
      <c r="Y135" s="248"/>
      <c r="Z135" s="248"/>
      <c r="AA135" s="248"/>
      <c r="AB135" s="248"/>
      <c r="AC135" s="248"/>
      <c r="AD135" s="248"/>
      <c r="AP135"/>
      <c r="AQ135"/>
      <c r="AX135"/>
    </row>
    <row r="136" spans="18:50" ht="60" customHeight="1" x14ac:dyDescent="0.25">
      <c r="R136" s="248"/>
      <c r="S136" s="248"/>
      <c r="T136" s="248"/>
      <c r="U136" s="248"/>
      <c r="V136" s="248"/>
      <c r="W136" s="248"/>
      <c r="X136" s="248"/>
      <c r="Y136" s="248"/>
      <c r="Z136" s="248"/>
      <c r="AA136" s="248"/>
      <c r="AB136" s="248"/>
      <c r="AC136" s="248"/>
      <c r="AD136" s="248"/>
      <c r="AP136"/>
      <c r="AQ136"/>
      <c r="AX136"/>
    </row>
    <row r="137" spans="18:50" ht="60" customHeight="1" x14ac:dyDescent="0.25">
      <c r="R137" s="248"/>
      <c r="S137" s="248"/>
      <c r="T137" s="248"/>
      <c r="U137" s="248"/>
      <c r="V137" s="248"/>
      <c r="W137" s="248"/>
      <c r="X137" s="248"/>
      <c r="Y137" s="248"/>
      <c r="Z137" s="248"/>
      <c r="AA137" s="248"/>
      <c r="AB137" s="248"/>
      <c r="AC137" s="248"/>
      <c r="AD137" s="248"/>
      <c r="AP137"/>
      <c r="AQ137"/>
      <c r="AX137"/>
    </row>
    <row r="138" spans="18:50" ht="60" customHeight="1" x14ac:dyDescent="0.25">
      <c r="R138" s="248"/>
      <c r="S138" s="248"/>
      <c r="T138" s="248"/>
      <c r="U138" s="248"/>
      <c r="V138" s="248"/>
      <c r="W138" s="248"/>
      <c r="X138" s="248"/>
      <c r="Y138" s="248"/>
      <c r="Z138" s="248"/>
      <c r="AA138" s="248"/>
      <c r="AB138" s="248"/>
      <c r="AC138" s="248"/>
      <c r="AD138" s="248"/>
      <c r="AP138"/>
      <c r="AQ138"/>
      <c r="AX138"/>
    </row>
    <row r="139" spans="18:50" ht="60" customHeight="1" x14ac:dyDescent="0.25">
      <c r="R139" s="248"/>
      <c r="S139" s="248"/>
      <c r="T139" s="248"/>
      <c r="U139" s="248"/>
      <c r="V139" s="248"/>
      <c r="W139" s="248"/>
      <c r="X139" s="248"/>
      <c r="Y139" s="248"/>
      <c r="Z139" s="248"/>
      <c r="AA139" s="248"/>
      <c r="AB139" s="248"/>
      <c r="AC139" s="248"/>
      <c r="AD139" s="248"/>
      <c r="AP139"/>
      <c r="AQ139"/>
      <c r="AX139"/>
    </row>
    <row r="140" spans="18:50" ht="60" customHeight="1" x14ac:dyDescent="0.25">
      <c r="R140" s="248"/>
      <c r="S140" s="248"/>
      <c r="T140" s="248"/>
      <c r="U140" s="248"/>
      <c r="V140" s="248"/>
      <c r="W140" s="248"/>
      <c r="X140" s="248"/>
      <c r="Y140" s="248"/>
      <c r="Z140" s="248"/>
      <c r="AA140" s="248"/>
      <c r="AB140" s="248"/>
      <c r="AC140" s="248"/>
      <c r="AD140" s="248"/>
      <c r="AP140"/>
      <c r="AQ140"/>
      <c r="AX140"/>
    </row>
    <row r="141" spans="18:50" ht="60" customHeight="1" x14ac:dyDescent="0.25">
      <c r="R141" s="248"/>
      <c r="S141" s="248"/>
      <c r="T141" s="248"/>
      <c r="U141" s="248"/>
      <c r="V141" s="248"/>
      <c r="W141" s="248"/>
      <c r="X141" s="248"/>
      <c r="Y141" s="248"/>
      <c r="Z141" s="248"/>
      <c r="AA141" s="248"/>
      <c r="AB141" s="248"/>
      <c r="AC141" s="248"/>
      <c r="AD141" s="248"/>
      <c r="AP141"/>
      <c r="AQ141"/>
      <c r="AX141"/>
    </row>
    <row r="142" spans="18:50" ht="60" customHeight="1" x14ac:dyDescent="0.25">
      <c r="R142" s="248"/>
      <c r="S142" s="248"/>
      <c r="T142" s="248"/>
      <c r="U142" s="248"/>
      <c r="V142" s="248"/>
      <c r="W142" s="248"/>
      <c r="X142" s="248"/>
      <c r="Y142" s="248"/>
      <c r="Z142" s="248"/>
      <c r="AA142" s="248"/>
      <c r="AB142" s="248"/>
      <c r="AC142" s="248"/>
      <c r="AD142" s="248"/>
      <c r="AP142"/>
      <c r="AQ142"/>
      <c r="AX142"/>
    </row>
    <row r="143" spans="18:50" ht="60" customHeight="1" x14ac:dyDescent="0.25">
      <c r="R143" s="248"/>
      <c r="S143" s="248"/>
      <c r="T143" s="248"/>
      <c r="U143" s="248"/>
      <c r="V143" s="248"/>
      <c r="W143" s="248"/>
      <c r="X143" s="248"/>
      <c r="Y143" s="248"/>
      <c r="Z143" s="248"/>
      <c r="AA143" s="248"/>
      <c r="AB143" s="248"/>
      <c r="AC143" s="248"/>
      <c r="AD143" s="248"/>
      <c r="AP143"/>
      <c r="AQ143"/>
      <c r="AX143"/>
    </row>
    <row r="144" spans="18:50" ht="60" customHeight="1" x14ac:dyDescent="0.25">
      <c r="R144" s="248"/>
      <c r="S144" s="248"/>
      <c r="T144" s="248"/>
      <c r="U144" s="248"/>
      <c r="V144" s="248"/>
      <c r="W144" s="248"/>
      <c r="X144" s="248"/>
      <c r="Y144" s="248"/>
      <c r="Z144" s="248"/>
      <c r="AA144" s="248"/>
      <c r="AB144" s="248"/>
      <c r="AC144" s="248"/>
      <c r="AD144" s="248"/>
      <c r="AP144"/>
      <c r="AQ144"/>
      <c r="AX144"/>
    </row>
    <row r="145" spans="18:50" ht="60" customHeight="1" x14ac:dyDescent="0.25">
      <c r="R145" s="248"/>
      <c r="S145" s="248"/>
      <c r="T145" s="248"/>
      <c r="U145" s="248"/>
      <c r="V145" s="248"/>
      <c r="W145" s="248"/>
      <c r="X145" s="248"/>
      <c r="Y145" s="248"/>
      <c r="Z145" s="248"/>
      <c r="AA145" s="248"/>
      <c r="AB145" s="248"/>
      <c r="AC145" s="248"/>
      <c r="AD145" s="248"/>
      <c r="AP145"/>
      <c r="AQ145"/>
      <c r="AX145"/>
    </row>
    <row r="146" spans="18:50" ht="60" customHeight="1" x14ac:dyDescent="0.25">
      <c r="R146" s="248"/>
      <c r="S146" s="248"/>
      <c r="T146" s="248"/>
      <c r="U146" s="248"/>
      <c r="V146" s="248"/>
      <c r="W146" s="248"/>
      <c r="X146" s="248"/>
      <c r="Y146" s="248"/>
      <c r="Z146" s="248"/>
      <c r="AA146" s="248"/>
      <c r="AB146" s="248"/>
      <c r="AC146" s="248"/>
      <c r="AD146" s="248"/>
      <c r="AP146"/>
      <c r="AQ146"/>
      <c r="AX146"/>
    </row>
    <row r="147" spans="18:50" ht="60" customHeight="1" x14ac:dyDescent="0.25">
      <c r="R147" s="248"/>
      <c r="S147" s="248"/>
      <c r="T147" s="248"/>
      <c r="U147" s="248"/>
      <c r="V147" s="248"/>
      <c r="W147" s="248"/>
      <c r="X147" s="248"/>
      <c r="Y147" s="248"/>
      <c r="Z147" s="248"/>
      <c r="AA147" s="248"/>
      <c r="AB147" s="248"/>
      <c r="AC147" s="248"/>
      <c r="AD147" s="248"/>
      <c r="AP147"/>
      <c r="AQ147"/>
      <c r="AX147"/>
    </row>
    <row r="148" spans="18:50" ht="60" customHeight="1" x14ac:dyDescent="0.25">
      <c r="R148" s="248"/>
      <c r="S148" s="248"/>
      <c r="T148" s="248"/>
      <c r="U148" s="248"/>
      <c r="V148" s="248"/>
      <c r="W148" s="248"/>
      <c r="X148" s="248"/>
      <c r="Y148" s="248"/>
      <c r="Z148" s="248"/>
      <c r="AA148" s="248"/>
      <c r="AB148" s="248"/>
      <c r="AC148" s="248"/>
      <c r="AD148" s="248"/>
      <c r="AP148"/>
      <c r="AQ148"/>
      <c r="AX148"/>
    </row>
    <row r="149" spans="18:50" ht="60" customHeight="1" x14ac:dyDescent="0.25">
      <c r="R149" s="248"/>
      <c r="S149" s="248"/>
      <c r="T149" s="248"/>
      <c r="U149" s="248"/>
      <c r="V149" s="248"/>
      <c r="W149" s="248"/>
      <c r="X149" s="248"/>
      <c r="Y149" s="248"/>
      <c r="Z149" s="248"/>
      <c r="AA149" s="248"/>
      <c r="AB149" s="248"/>
      <c r="AC149" s="248"/>
      <c r="AD149" s="248"/>
      <c r="AP149"/>
      <c r="AQ149"/>
      <c r="AX149"/>
    </row>
    <row r="150" spans="18:50" ht="60" customHeight="1" x14ac:dyDescent="0.25">
      <c r="R150" s="248"/>
      <c r="S150" s="248"/>
      <c r="T150" s="248"/>
      <c r="U150" s="248"/>
      <c r="V150" s="248"/>
      <c r="W150" s="248"/>
      <c r="X150" s="248"/>
      <c r="Y150" s="248"/>
      <c r="Z150" s="248"/>
      <c r="AA150" s="248"/>
      <c r="AB150" s="248"/>
      <c r="AC150" s="248"/>
      <c r="AD150" s="248"/>
      <c r="AP150"/>
      <c r="AQ150"/>
      <c r="AX150"/>
    </row>
    <row r="151" spans="18:50" ht="60" customHeight="1" x14ac:dyDescent="0.25">
      <c r="R151" s="248"/>
      <c r="S151" s="248"/>
      <c r="T151" s="248"/>
      <c r="U151" s="248"/>
      <c r="V151" s="248"/>
      <c r="W151" s="248"/>
      <c r="X151" s="248"/>
      <c r="Y151" s="248"/>
      <c r="Z151" s="248"/>
      <c r="AA151" s="248"/>
      <c r="AB151" s="248"/>
      <c r="AC151" s="248"/>
      <c r="AD151" s="248"/>
      <c r="AP151"/>
      <c r="AQ151"/>
      <c r="AX151"/>
    </row>
    <row r="152" spans="18:50" ht="60" customHeight="1" x14ac:dyDescent="0.25">
      <c r="R152" s="248"/>
      <c r="S152" s="248"/>
      <c r="T152" s="248"/>
      <c r="U152" s="248"/>
      <c r="V152" s="248"/>
      <c r="W152" s="248"/>
      <c r="X152" s="248"/>
      <c r="Y152" s="248"/>
      <c r="Z152" s="248"/>
      <c r="AA152" s="248"/>
      <c r="AB152" s="248"/>
      <c r="AC152" s="248"/>
      <c r="AD152" s="248"/>
      <c r="AP152"/>
      <c r="AQ152"/>
      <c r="AX152"/>
    </row>
    <row r="153" spans="18:50" ht="60" customHeight="1" x14ac:dyDescent="0.25">
      <c r="R153" s="248"/>
      <c r="S153" s="248"/>
      <c r="T153" s="248"/>
      <c r="U153" s="248"/>
      <c r="V153" s="248"/>
      <c r="W153" s="248"/>
      <c r="X153" s="248"/>
      <c r="Y153" s="248"/>
      <c r="Z153" s="248"/>
      <c r="AA153" s="248"/>
      <c r="AB153" s="248"/>
      <c r="AC153" s="248"/>
      <c r="AD153" s="248"/>
      <c r="AP153"/>
      <c r="AQ153"/>
      <c r="AX153"/>
    </row>
    <row r="154" spans="18:50" ht="60" customHeight="1" x14ac:dyDescent="0.25">
      <c r="R154" s="248"/>
      <c r="S154" s="248"/>
      <c r="T154" s="248"/>
      <c r="U154" s="248"/>
      <c r="V154" s="248"/>
      <c r="W154" s="248"/>
      <c r="X154" s="248"/>
      <c r="Y154" s="248"/>
      <c r="Z154" s="248"/>
      <c r="AA154" s="248"/>
      <c r="AB154" s="248"/>
      <c r="AC154" s="248"/>
      <c r="AD154" s="248"/>
      <c r="AP154"/>
      <c r="AQ154"/>
      <c r="AX154"/>
    </row>
    <row r="155" spans="18:50" ht="60" customHeight="1" x14ac:dyDescent="0.25">
      <c r="R155" s="248"/>
      <c r="S155" s="248"/>
      <c r="T155" s="248"/>
      <c r="U155" s="248"/>
      <c r="V155" s="248"/>
      <c r="W155" s="248"/>
      <c r="X155" s="248"/>
      <c r="Y155" s="248"/>
      <c r="Z155" s="248"/>
      <c r="AA155" s="248"/>
      <c r="AB155" s="248"/>
      <c r="AC155" s="248"/>
      <c r="AD155" s="248"/>
      <c r="AP155"/>
      <c r="AQ155"/>
      <c r="AX155"/>
    </row>
    <row r="156" spans="18:50" ht="60" customHeight="1" x14ac:dyDescent="0.25">
      <c r="R156" s="248"/>
      <c r="S156" s="248"/>
      <c r="T156" s="248"/>
      <c r="U156" s="248"/>
      <c r="V156" s="248"/>
      <c r="W156" s="248"/>
      <c r="X156" s="248"/>
      <c r="Y156" s="248"/>
      <c r="Z156" s="248"/>
      <c r="AA156" s="248"/>
      <c r="AB156" s="248"/>
      <c r="AC156" s="248"/>
      <c r="AD156" s="248"/>
      <c r="AP156"/>
      <c r="AQ156"/>
      <c r="AX156"/>
    </row>
    <row r="157" spans="18:50" ht="60" customHeight="1" x14ac:dyDescent="0.25">
      <c r="R157" s="248"/>
      <c r="S157" s="248"/>
      <c r="T157" s="248"/>
      <c r="U157" s="248"/>
      <c r="V157" s="248"/>
      <c r="W157" s="248"/>
      <c r="X157" s="248"/>
      <c r="Y157" s="248"/>
      <c r="Z157" s="248"/>
      <c r="AA157" s="248"/>
      <c r="AB157" s="248"/>
      <c r="AC157" s="248"/>
      <c r="AD157" s="248"/>
      <c r="AP157"/>
      <c r="AQ157"/>
      <c r="AX157"/>
    </row>
    <row r="158" spans="18:50" ht="60" customHeight="1" x14ac:dyDescent="0.25">
      <c r="R158" s="248"/>
      <c r="S158" s="248"/>
      <c r="T158" s="248"/>
      <c r="U158" s="248"/>
      <c r="V158" s="248"/>
      <c r="W158" s="248"/>
      <c r="X158" s="248"/>
      <c r="Y158" s="248"/>
      <c r="Z158" s="248"/>
      <c r="AA158" s="248"/>
      <c r="AB158" s="248"/>
      <c r="AC158" s="248"/>
      <c r="AD158" s="248"/>
      <c r="AP158"/>
      <c r="AQ158"/>
      <c r="AX158"/>
    </row>
    <row r="159" spans="18:50" ht="60" customHeight="1" x14ac:dyDescent="0.25">
      <c r="R159" s="248"/>
      <c r="S159" s="248"/>
      <c r="T159" s="248"/>
      <c r="U159" s="248"/>
      <c r="V159" s="248"/>
      <c r="W159" s="248"/>
      <c r="X159" s="248"/>
      <c r="Y159" s="248"/>
      <c r="Z159" s="248"/>
      <c r="AA159" s="248"/>
      <c r="AB159" s="248"/>
      <c r="AC159" s="248"/>
      <c r="AD159" s="248"/>
      <c r="AP159"/>
      <c r="AQ159"/>
      <c r="AX159"/>
    </row>
    <row r="160" spans="18:50" ht="60" customHeight="1" x14ac:dyDescent="0.25">
      <c r="R160" s="248"/>
      <c r="S160" s="248"/>
      <c r="T160" s="248"/>
      <c r="U160" s="248"/>
      <c r="V160" s="248"/>
      <c r="W160" s="248"/>
      <c r="X160" s="248"/>
      <c r="Y160" s="248"/>
      <c r="Z160" s="248"/>
      <c r="AA160" s="248"/>
      <c r="AB160" s="248"/>
      <c r="AC160" s="248"/>
      <c r="AD160" s="248"/>
      <c r="AP160"/>
      <c r="AQ160"/>
      <c r="AX160"/>
    </row>
    <row r="161" spans="18:50" ht="60" customHeight="1" x14ac:dyDescent="0.25">
      <c r="R161" s="248"/>
      <c r="S161" s="248"/>
      <c r="T161" s="248"/>
      <c r="U161" s="248"/>
      <c r="V161" s="248"/>
      <c r="W161" s="248"/>
      <c r="X161" s="248"/>
      <c r="Y161" s="248"/>
      <c r="Z161" s="248"/>
      <c r="AA161" s="248"/>
      <c r="AB161" s="248"/>
      <c r="AC161" s="248"/>
      <c r="AD161" s="248"/>
      <c r="AP161"/>
      <c r="AQ161"/>
      <c r="AX161"/>
    </row>
    <row r="162" spans="18:50" ht="60" customHeight="1" x14ac:dyDescent="0.25">
      <c r="R162" s="248"/>
      <c r="S162" s="248"/>
      <c r="T162" s="248"/>
      <c r="U162" s="248"/>
      <c r="V162" s="248"/>
      <c r="W162" s="248"/>
      <c r="X162" s="248"/>
      <c r="Y162" s="248"/>
      <c r="Z162" s="248"/>
      <c r="AA162" s="248"/>
      <c r="AB162" s="248"/>
      <c r="AC162" s="248"/>
      <c r="AD162" s="248"/>
      <c r="AP162"/>
      <c r="AQ162"/>
      <c r="AX162"/>
    </row>
    <row r="163" spans="18:50" ht="60" customHeight="1" x14ac:dyDescent="0.25">
      <c r="R163" s="248"/>
      <c r="S163" s="248"/>
      <c r="T163" s="248"/>
      <c r="U163" s="248"/>
      <c r="V163" s="248"/>
      <c r="W163" s="248"/>
      <c r="X163" s="248"/>
      <c r="Y163" s="248"/>
      <c r="Z163" s="248"/>
      <c r="AA163" s="248"/>
      <c r="AB163" s="248"/>
      <c r="AC163" s="248"/>
      <c r="AD163" s="248"/>
      <c r="AP163"/>
      <c r="AQ163"/>
      <c r="AX163"/>
    </row>
    <row r="164" spans="18:50" ht="60" customHeight="1" x14ac:dyDescent="0.25">
      <c r="R164" s="248"/>
      <c r="S164" s="248"/>
      <c r="T164" s="248"/>
      <c r="U164" s="248"/>
      <c r="V164" s="248"/>
      <c r="W164" s="248"/>
      <c r="X164" s="248"/>
      <c r="Y164" s="248"/>
      <c r="Z164" s="248"/>
      <c r="AA164" s="248"/>
      <c r="AB164" s="248"/>
      <c r="AC164" s="248"/>
      <c r="AD164" s="248"/>
      <c r="AP164"/>
      <c r="AQ164"/>
      <c r="AX164"/>
    </row>
    <row r="165" spans="18:50" ht="60" customHeight="1" x14ac:dyDescent="0.25">
      <c r="R165" s="248"/>
      <c r="S165" s="248"/>
      <c r="T165" s="248"/>
      <c r="U165" s="248"/>
      <c r="V165" s="248"/>
      <c r="W165" s="248"/>
      <c r="X165" s="248"/>
      <c r="Y165" s="248"/>
      <c r="Z165" s="248"/>
      <c r="AA165" s="248"/>
      <c r="AB165" s="248"/>
      <c r="AC165" s="248"/>
      <c r="AD165" s="248"/>
      <c r="AP165"/>
      <c r="AQ165"/>
      <c r="AX165"/>
    </row>
    <row r="166" spans="18:50" ht="60" customHeight="1" x14ac:dyDescent="0.25">
      <c r="R166" s="248"/>
      <c r="S166" s="248"/>
      <c r="T166" s="248"/>
      <c r="U166" s="248"/>
      <c r="V166" s="248"/>
      <c r="W166" s="248"/>
      <c r="X166" s="248"/>
      <c r="Y166" s="248"/>
      <c r="Z166" s="248"/>
      <c r="AA166" s="248"/>
      <c r="AB166" s="248"/>
      <c r="AC166" s="248"/>
      <c r="AD166" s="248"/>
      <c r="AP166"/>
      <c r="AQ166"/>
      <c r="AX166"/>
    </row>
    <row r="167" spans="18:50" ht="60" customHeight="1" x14ac:dyDescent="0.25">
      <c r="R167" s="248"/>
      <c r="S167" s="248"/>
      <c r="T167" s="248"/>
      <c r="U167" s="248"/>
      <c r="V167" s="248"/>
      <c r="W167" s="248"/>
      <c r="X167" s="248"/>
      <c r="Y167" s="248"/>
      <c r="Z167" s="248"/>
      <c r="AA167" s="248"/>
      <c r="AB167" s="248"/>
      <c r="AC167" s="248"/>
      <c r="AD167" s="248"/>
      <c r="AP167"/>
      <c r="AQ167"/>
      <c r="AX167"/>
    </row>
    <row r="168" spans="18:50" ht="60" customHeight="1" x14ac:dyDescent="0.25">
      <c r="R168" s="248"/>
      <c r="S168" s="248"/>
      <c r="T168" s="248"/>
      <c r="U168" s="248"/>
      <c r="V168" s="248"/>
      <c r="W168" s="248"/>
      <c r="X168" s="248"/>
      <c r="Y168" s="248"/>
      <c r="Z168" s="248"/>
      <c r="AA168" s="248"/>
      <c r="AB168" s="248"/>
      <c r="AC168" s="248"/>
      <c r="AD168" s="248"/>
      <c r="AP168"/>
      <c r="AQ168"/>
      <c r="AX168"/>
    </row>
    <row r="169" spans="18:50" ht="60" customHeight="1" x14ac:dyDescent="0.25">
      <c r="R169" s="248"/>
      <c r="S169" s="248"/>
      <c r="T169" s="248"/>
      <c r="U169" s="248"/>
      <c r="V169" s="248"/>
      <c r="W169" s="248"/>
      <c r="X169" s="248"/>
      <c r="Y169" s="248"/>
      <c r="Z169" s="248"/>
      <c r="AA169" s="248"/>
      <c r="AB169" s="248"/>
      <c r="AC169" s="248"/>
      <c r="AD169" s="248"/>
      <c r="AP169"/>
      <c r="AQ169"/>
      <c r="AX169"/>
    </row>
    <row r="170" spans="18:50" ht="60" customHeight="1" x14ac:dyDescent="0.25">
      <c r="R170" s="248"/>
      <c r="S170" s="248"/>
      <c r="T170" s="248"/>
      <c r="U170" s="248"/>
      <c r="V170" s="248"/>
      <c r="W170" s="248"/>
      <c r="X170" s="248"/>
      <c r="Y170" s="248"/>
      <c r="Z170" s="248"/>
      <c r="AA170" s="248"/>
      <c r="AB170" s="248"/>
      <c r="AC170" s="248"/>
      <c r="AD170" s="248"/>
      <c r="AP170"/>
      <c r="AQ170"/>
      <c r="AX170"/>
    </row>
    <row r="171" spans="18:50" ht="60" customHeight="1" x14ac:dyDescent="0.25">
      <c r="R171" s="248"/>
      <c r="S171" s="248"/>
      <c r="T171" s="248"/>
      <c r="U171" s="248"/>
      <c r="V171" s="248"/>
      <c r="W171" s="248"/>
      <c r="X171" s="248"/>
      <c r="Y171" s="248"/>
      <c r="Z171" s="248"/>
      <c r="AA171" s="248"/>
      <c r="AB171" s="248"/>
      <c r="AC171" s="248"/>
      <c r="AD171" s="248"/>
      <c r="AP171"/>
      <c r="AQ171"/>
      <c r="AX171"/>
    </row>
    <row r="172" spans="18:50" ht="60" customHeight="1" x14ac:dyDescent="0.25">
      <c r="R172" s="248"/>
      <c r="S172" s="248"/>
      <c r="T172" s="248"/>
      <c r="U172" s="248"/>
      <c r="V172" s="248"/>
      <c r="W172" s="248"/>
      <c r="X172" s="248"/>
      <c r="Y172" s="248"/>
      <c r="Z172" s="248"/>
      <c r="AA172" s="248"/>
      <c r="AB172" s="248"/>
      <c r="AC172" s="248"/>
      <c r="AD172" s="248"/>
      <c r="AP172"/>
      <c r="AQ172"/>
      <c r="AX172"/>
    </row>
    <row r="173" spans="18:50" ht="60" customHeight="1" x14ac:dyDescent="0.25">
      <c r="R173" s="248"/>
      <c r="S173" s="248"/>
      <c r="T173" s="248"/>
      <c r="U173" s="248"/>
      <c r="V173" s="248"/>
      <c r="W173" s="248"/>
      <c r="X173" s="248"/>
      <c r="Y173" s="248"/>
      <c r="Z173" s="248"/>
      <c r="AA173" s="248"/>
      <c r="AB173" s="248"/>
      <c r="AC173" s="248"/>
      <c r="AD173" s="248"/>
      <c r="AP173"/>
      <c r="AQ173"/>
      <c r="AX173"/>
    </row>
    <row r="174" spans="18:50" ht="60" customHeight="1" x14ac:dyDescent="0.25">
      <c r="R174" s="248"/>
      <c r="S174" s="248"/>
      <c r="T174" s="248"/>
      <c r="U174" s="248"/>
      <c r="V174" s="248"/>
      <c r="W174" s="248"/>
      <c r="X174" s="248"/>
      <c r="Y174" s="248"/>
      <c r="Z174" s="248"/>
      <c r="AA174" s="248"/>
      <c r="AB174" s="248"/>
      <c r="AC174" s="248"/>
      <c r="AD174" s="248"/>
      <c r="AP174"/>
      <c r="AQ174"/>
      <c r="AX174"/>
    </row>
    <row r="175" spans="18:50" ht="60" customHeight="1" x14ac:dyDescent="0.25">
      <c r="R175" s="248"/>
      <c r="S175" s="248"/>
      <c r="T175" s="248"/>
      <c r="U175" s="248"/>
      <c r="V175" s="248"/>
      <c r="W175" s="248"/>
      <c r="X175" s="248"/>
      <c r="Y175" s="248"/>
      <c r="Z175" s="248"/>
      <c r="AA175" s="248"/>
      <c r="AB175" s="248"/>
      <c r="AC175" s="248"/>
      <c r="AD175" s="248"/>
      <c r="AP175"/>
      <c r="AQ175"/>
      <c r="AX175"/>
    </row>
    <row r="176" spans="18:50" ht="60" customHeight="1" x14ac:dyDescent="0.25">
      <c r="R176" s="248"/>
      <c r="S176" s="248"/>
      <c r="T176" s="248"/>
      <c r="U176" s="248"/>
      <c r="V176" s="248"/>
      <c r="W176" s="248"/>
      <c r="X176" s="248"/>
      <c r="Y176" s="248"/>
      <c r="Z176" s="248"/>
      <c r="AA176" s="248"/>
      <c r="AB176" s="248"/>
      <c r="AC176" s="248"/>
      <c r="AD176" s="248"/>
      <c r="AP176"/>
      <c r="AQ176"/>
      <c r="AX176"/>
    </row>
    <row r="177" spans="18:50" ht="60" customHeight="1" x14ac:dyDescent="0.25">
      <c r="R177" s="248"/>
      <c r="S177" s="248"/>
      <c r="T177" s="248"/>
      <c r="U177" s="248"/>
      <c r="V177" s="248"/>
      <c r="W177" s="248"/>
      <c r="X177" s="248"/>
      <c r="Y177" s="248"/>
      <c r="Z177" s="248"/>
      <c r="AA177" s="248"/>
      <c r="AB177" s="248"/>
      <c r="AC177" s="248"/>
      <c r="AD177" s="248"/>
      <c r="AP177"/>
      <c r="AQ177"/>
      <c r="AX177"/>
    </row>
    <row r="178" spans="18:50" ht="60" customHeight="1" x14ac:dyDescent="0.25">
      <c r="R178" s="248"/>
      <c r="S178" s="248"/>
      <c r="T178" s="248"/>
      <c r="U178" s="248"/>
      <c r="V178" s="248"/>
      <c r="W178" s="248"/>
      <c r="X178" s="248"/>
      <c r="Y178" s="248"/>
      <c r="Z178" s="248"/>
      <c r="AA178" s="248"/>
      <c r="AB178" s="248"/>
      <c r="AC178" s="248"/>
      <c r="AD178" s="248"/>
      <c r="AP178"/>
      <c r="AQ178"/>
      <c r="AX178"/>
    </row>
    <row r="179" spans="18:50" ht="60" customHeight="1" x14ac:dyDescent="0.25">
      <c r="R179" s="248"/>
      <c r="S179" s="248"/>
      <c r="T179" s="248"/>
      <c r="U179" s="248"/>
      <c r="V179" s="248"/>
      <c r="W179" s="248"/>
      <c r="X179" s="248"/>
      <c r="Y179" s="248"/>
      <c r="Z179" s="248"/>
      <c r="AA179" s="248"/>
      <c r="AB179" s="248"/>
      <c r="AC179" s="248"/>
      <c r="AD179" s="248"/>
      <c r="AP179"/>
      <c r="AQ179"/>
      <c r="AX179"/>
    </row>
    <row r="180" spans="18:50" ht="60" customHeight="1" x14ac:dyDescent="0.25">
      <c r="R180" s="248"/>
      <c r="S180" s="248"/>
      <c r="T180" s="248"/>
      <c r="U180" s="248"/>
      <c r="V180" s="248"/>
      <c r="W180" s="248"/>
      <c r="X180" s="248"/>
      <c r="Y180" s="248"/>
      <c r="Z180" s="248"/>
      <c r="AA180" s="248"/>
      <c r="AB180" s="248"/>
      <c r="AC180" s="248"/>
      <c r="AD180" s="248"/>
      <c r="AP180"/>
      <c r="AQ180"/>
      <c r="AX180"/>
    </row>
    <row r="181" spans="18:50" ht="60" customHeight="1" x14ac:dyDescent="0.25">
      <c r="R181" s="248"/>
      <c r="S181" s="248"/>
      <c r="T181" s="248"/>
      <c r="U181" s="248"/>
      <c r="V181" s="248"/>
      <c r="W181" s="248"/>
      <c r="X181" s="248"/>
      <c r="Y181" s="248"/>
      <c r="Z181" s="248"/>
      <c r="AA181" s="248"/>
      <c r="AB181" s="248"/>
      <c r="AC181" s="248"/>
      <c r="AD181" s="248"/>
      <c r="AP181"/>
      <c r="AQ181"/>
      <c r="AX181"/>
    </row>
    <row r="182" spans="18:50" ht="60" customHeight="1" x14ac:dyDescent="0.25">
      <c r="R182" s="248"/>
      <c r="S182" s="248"/>
      <c r="T182" s="248"/>
      <c r="U182" s="248"/>
      <c r="V182" s="248"/>
      <c r="W182" s="248"/>
      <c r="X182" s="248"/>
      <c r="Y182" s="248"/>
      <c r="Z182" s="248"/>
      <c r="AA182" s="248"/>
      <c r="AB182" s="248"/>
      <c r="AC182" s="248"/>
      <c r="AD182" s="248"/>
      <c r="AP182"/>
      <c r="AQ182"/>
      <c r="AX182"/>
    </row>
    <row r="183" spans="18:50" ht="60" customHeight="1" x14ac:dyDescent="0.25">
      <c r="R183" s="248"/>
      <c r="S183" s="248"/>
      <c r="T183" s="248"/>
      <c r="U183" s="248"/>
      <c r="V183" s="248"/>
      <c r="W183" s="248"/>
      <c r="X183" s="248"/>
      <c r="Y183" s="248"/>
      <c r="Z183" s="248"/>
      <c r="AA183" s="248"/>
      <c r="AB183" s="248"/>
      <c r="AC183" s="248"/>
      <c r="AD183" s="248"/>
      <c r="AP183"/>
      <c r="AQ183"/>
      <c r="AX183"/>
    </row>
    <row r="184" spans="18:50" ht="60" customHeight="1" x14ac:dyDescent="0.25">
      <c r="R184" s="248"/>
      <c r="S184" s="248"/>
      <c r="T184" s="248"/>
      <c r="U184" s="248"/>
      <c r="V184" s="248"/>
      <c r="W184" s="248"/>
      <c r="X184" s="248"/>
      <c r="Y184" s="248"/>
      <c r="Z184" s="248"/>
      <c r="AA184" s="248"/>
      <c r="AB184" s="248"/>
      <c r="AC184" s="248"/>
      <c r="AD184" s="248"/>
      <c r="AP184"/>
      <c r="AQ184"/>
      <c r="AX184"/>
    </row>
    <row r="185" spans="18:50" ht="60" customHeight="1" x14ac:dyDescent="0.25">
      <c r="R185" s="248"/>
      <c r="S185" s="248"/>
      <c r="T185" s="248"/>
      <c r="U185" s="248"/>
      <c r="V185" s="248"/>
      <c r="W185" s="248"/>
      <c r="X185" s="248"/>
      <c r="Y185" s="248"/>
      <c r="Z185" s="248"/>
      <c r="AA185" s="248"/>
      <c r="AB185" s="248"/>
      <c r="AC185" s="248"/>
      <c r="AD185" s="248"/>
      <c r="AP185"/>
      <c r="AQ185"/>
      <c r="AX185"/>
    </row>
    <row r="186" spans="18:50" ht="60" customHeight="1" x14ac:dyDescent="0.25">
      <c r="R186" s="248"/>
      <c r="S186" s="248"/>
      <c r="T186" s="248"/>
      <c r="U186" s="248"/>
      <c r="V186" s="248"/>
      <c r="W186" s="248"/>
      <c r="X186" s="248"/>
      <c r="Y186" s="248"/>
      <c r="Z186" s="248"/>
      <c r="AA186" s="248"/>
      <c r="AB186" s="248"/>
      <c r="AC186" s="248"/>
      <c r="AD186" s="248"/>
      <c r="AP186"/>
      <c r="AQ186"/>
      <c r="AX186"/>
    </row>
    <row r="187" spans="18:50" ht="60" customHeight="1" x14ac:dyDescent="0.25">
      <c r="R187" s="248"/>
      <c r="S187" s="248"/>
      <c r="T187" s="248"/>
      <c r="U187" s="248"/>
      <c r="V187" s="248"/>
      <c r="W187" s="248"/>
      <c r="X187" s="248"/>
      <c r="Y187" s="248"/>
      <c r="Z187" s="248"/>
      <c r="AA187" s="248"/>
      <c r="AB187" s="248"/>
      <c r="AC187" s="248"/>
      <c r="AD187" s="248"/>
      <c r="AP187"/>
      <c r="AQ187"/>
      <c r="AX187"/>
    </row>
    <row r="188" spans="18:50" ht="60" customHeight="1" x14ac:dyDescent="0.25">
      <c r="R188" s="248"/>
      <c r="S188" s="248"/>
      <c r="T188" s="248"/>
      <c r="U188" s="248"/>
      <c r="V188" s="248"/>
      <c r="W188" s="248"/>
      <c r="X188" s="248"/>
      <c r="Y188" s="248"/>
      <c r="Z188" s="248"/>
      <c r="AA188" s="248"/>
      <c r="AB188" s="248"/>
      <c r="AC188" s="248"/>
      <c r="AD188" s="248"/>
      <c r="AP188"/>
      <c r="AQ188"/>
      <c r="AX188"/>
    </row>
    <row r="189" spans="18:50" ht="60" customHeight="1" x14ac:dyDescent="0.25">
      <c r="R189" s="248"/>
      <c r="S189" s="248"/>
      <c r="T189" s="248"/>
      <c r="U189" s="248"/>
      <c r="V189" s="248"/>
      <c r="W189" s="248"/>
      <c r="X189" s="248"/>
      <c r="Y189" s="248"/>
      <c r="Z189" s="248"/>
      <c r="AA189" s="248"/>
      <c r="AB189" s="248"/>
      <c r="AC189" s="248"/>
      <c r="AD189" s="248"/>
      <c r="AP189"/>
      <c r="AQ189"/>
      <c r="AX189"/>
    </row>
    <row r="190" spans="18:50" ht="60" customHeight="1" x14ac:dyDescent="0.25">
      <c r="R190" s="248"/>
      <c r="S190" s="248"/>
      <c r="T190" s="248"/>
      <c r="U190" s="248"/>
      <c r="V190" s="248"/>
      <c r="W190" s="248"/>
      <c r="X190" s="248"/>
      <c r="Y190" s="248"/>
      <c r="Z190" s="248"/>
      <c r="AA190" s="248"/>
      <c r="AB190" s="248"/>
      <c r="AC190" s="248"/>
      <c r="AD190" s="248"/>
      <c r="AP190"/>
      <c r="AQ190"/>
      <c r="AX190"/>
    </row>
    <row r="191" spans="18:50" ht="60" customHeight="1" x14ac:dyDescent="0.25">
      <c r="R191" s="248"/>
      <c r="S191" s="248"/>
      <c r="T191" s="248"/>
      <c r="U191" s="248"/>
      <c r="V191" s="248"/>
      <c r="W191" s="248"/>
      <c r="X191" s="248"/>
      <c r="Y191" s="248"/>
      <c r="Z191" s="248"/>
      <c r="AA191" s="248"/>
      <c r="AB191" s="248"/>
      <c r="AC191" s="248"/>
      <c r="AD191" s="248"/>
      <c r="AP191"/>
      <c r="AQ191"/>
      <c r="AX191"/>
    </row>
    <row r="192" spans="18:50" ht="60" customHeight="1" x14ac:dyDescent="0.25">
      <c r="R192" s="248"/>
      <c r="S192" s="248"/>
      <c r="T192" s="248"/>
      <c r="U192" s="248"/>
      <c r="V192" s="248"/>
      <c r="W192" s="248"/>
      <c r="X192" s="248"/>
      <c r="Y192" s="248"/>
      <c r="Z192" s="248"/>
      <c r="AA192" s="248"/>
      <c r="AB192" s="248"/>
      <c r="AC192" s="248"/>
      <c r="AD192" s="248"/>
      <c r="AP192"/>
      <c r="AQ192"/>
      <c r="AX192"/>
    </row>
    <row r="193" spans="18:50" ht="60" customHeight="1" x14ac:dyDescent="0.25">
      <c r="R193" s="248"/>
      <c r="S193" s="248"/>
      <c r="T193" s="248"/>
      <c r="U193" s="248"/>
      <c r="V193" s="248"/>
      <c r="W193" s="248"/>
      <c r="X193" s="248"/>
      <c r="Y193" s="248"/>
      <c r="Z193" s="248"/>
      <c r="AA193" s="248"/>
      <c r="AB193" s="248"/>
      <c r="AC193" s="248"/>
      <c r="AD193" s="248"/>
      <c r="AP193"/>
      <c r="AQ193"/>
      <c r="AX193"/>
    </row>
    <row r="194" spans="18:50" ht="60" customHeight="1" x14ac:dyDescent="0.25">
      <c r="R194" s="248"/>
      <c r="S194" s="248"/>
      <c r="T194" s="248"/>
      <c r="U194" s="248"/>
      <c r="V194" s="248"/>
      <c r="W194" s="248"/>
      <c r="X194" s="248"/>
      <c r="Y194" s="248"/>
      <c r="Z194" s="248"/>
      <c r="AA194" s="248"/>
      <c r="AB194" s="248"/>
      <c r="AC194" s="248"/>
      <c r="AD194" s="248"/>
      <c r="AP194"/>
      <c r="AQ194"/>
      <c r="AX194"/>
    </row>
    <row r="195" spans="18:50" ht="60" customHeight="1" x14ac:dyDescent="0.25">
      <c r="R195" s="248"/>
      <c r="S195" s="248"/>
      <c r="T195" s="248"/>
      <c r="U195" s="248"/>
      <c r="V195" s="248"/>
      <c r="W195" s="248"/>
      <c r="X195" s="248"/>
      <c r="Y195" s="248"/>
      <c r="Z195" s="248"/>
      <c r="AA195" s="248"/>
      <c r="AB195" s="248"/>
      <c r="AC195" s="248"/>
      <c r="AD195" s="248"/>
      <c r="AP195"/>
      <c r="AQ195"/>
      <c r="AX195"/>
    </row>
    <row r="196" spans="18:50" ht="60" customHeight="1" x14ac:dyDescent="0.25">
      <c r="R196" s="248"/>
      <c r="S196" s="248"/>
      <c r="T196" s="248"/>
      <c r="U196" s="248"/>
      <c r="V196" s="248"/>
      <c r="W196" s="248"/>
      <c r="X196" s="248"/>
      <c r="Y196" s="248"/>
      <c r="Z196" s="248"/>
      <c r="AA196" s="248"/>
      <c r="AB196" s="248"/>
      <c r="AC196" s="248"/>
      <c r="AD196" s="248"/>
      <c r="AP196"/>
      <c r="AQ196"/>
      <c r="AX196"/>
    </row>
    <row r="197" spans="18:50" ht="60" customHeight="1" x14ac:dyDescent="0.25">
      <c r="R197" s="248"/>
      <c r="S197" s="248"/>
      <c r="T197" s="248"/>
      <c r="U197" s="248"/>
      <c r="V197" s="248"/>
      <c r="W197" s="248"/>
      <c r="X197" s="248"/>
      <c r="Y197" s="248"/>
      <c r="Z197" s="248"/>
      <c r="AA197" s="248"/>
      <c r="AB197" s="248"/>
      <c r="AC197" s="248"/>
      <c r="AD197" s="248"/>
      <c r="AP197"/>
      <c r="AQ197"/>
      <c r="AX197"/>
    </row>
    <row r="198" spans="18:50" ht="60" customHeight="1" x14ac:dyDescent="0.25">
      <c r="R198" s="248"/>
      <c r="S198" s="248"/>
      <c r="T198" s="248"/>
      <c r="U198" s="248"/>
      <c r="V198" s="248"/>
      <c r="W198" s="248"/>
      <c r="X198" s="248"/>
      <c r="Y198" s="248"/>
      <c r="Z198" s="248"/>
      <c r="AA198" s="248"/>
      <c r="AB198" s="248"/>
      <c r="AC198" s="248"/>
      <c r="AD198" s="248"/>
      <c r="AP198"/>
      <c r="AQ198"/>
      <c r="AX198"/>
    </row>
    <row r="199" spans="18:50" ht="60" customHeight="1" x14ac:dyDescent="0.25">
      <c r="R199" s="248"/>
      <c r="S199" s="248"/>
      <c r="T199" s="248"/>
      <c r="U199" s="248"/>
      <c r="V199" s="248"/>
      <c r="W199" s="248"/>
      <c r="X199" s="248"/>
      <c r="Y199" s="248"/>
      <c r="Z199" s="248"/>
      <c r="AA199" s="248"/>
      <c r="AB199" s="248"/>
      <c r="AC199" s="248"/>
      <c r="AD199" s="248"/>
      <c r="AP199"/>
      <c r="AQ199"/>
      <c r="AX199"/>
    </row>
    <row r="200" spans="18:50" ht="60" customHeight="1" x14ac:dyDescent="0.25">
      <c r="R200" s="248"/>
      <c r="S200" s="248"/>
      <c r="T200" s="248"/>
      <c r="U200" s="248"/>
      <c r="V200" s="248"/>
      <c r="W200" s="248"/>
      <c r="X200" s="248"/>
      <c r="Y200" s="248"/>
      <c r="Z200" s="248"/>
      <c r="AA200" s="248"/>
      <c r="AB200" s="248"/>
      <c r="AC200" s="248"/>
      <c r="AD200" s="248"/>
      <c r="AP200"/>
      <c r="AQ200"/>
      <c r="AX200"/>
    </row>
    <row r="201" spans="18:50" ht="60" customHeight="1" x14ac:dyDescent="0.25">
      <c r="R201" s="248"/>
      <c r="S201" s="248"/>
      <c r="T201" s="248"/>
      <c r="U201" s="248"/>
      <c r="V201" s="248"/>
      <c r="W201" s="248"/>
      <c r="X201" s="248"/>
      <c r="Y201" s="248"/>
      <c r="Z201" s="248"/>
      <c r="AA201" s="248"/>
      <c r="AB201" s="248"/>
      <c r="AC201" s="248"/>
      <c r="AD201" s="248"/>
      <c r="AP201"/>
      <c r="AQ201"/>
      <c r="AX201"/>
    </row>
    <row r="202" spans="18:50" ht="60" customHeight="1" x14ac:dyDescent="0.25">
      <c r="R202" s="248"/>
      <c r="S202" s="248"/>
      <c r="T202" s="248"/>
      <c r="U202" s="248"/>
      <c r="V202" s="248"/>
      <c r="W202" s="248"/>
      <c r="X202" s="248"/>
      <c r="Y202" s="248"/>
      <c r="Z202" s="248"/>
      <c r="AA202" s="248"/>
      <c r="AB202" s="248"/>
      <c r="AC202" s="248"/>
      <c r="AD202" s="248"/>
      <c r="AP202"/>
      <c r="AQ202"/>
      <c r="AX202"/>
    </row>
    <row r="203" spans="18:50" ht="60" customHeight="1" x14ac:dyDescent="0.25">
      <c r="R203" s="248"/>
      <c r="S203" s="248"/>
      <c r="T203" s="248"/>
      <c r="U203" s="248"/>
      <c r="V203" s="248"/>
      <c r="W203" s="248"/>
      <c r="X203" s="248"/>
      <c r="Y203" s="248"/>
      <c r="Z203" s="248"/>
      <c r="AA203" s="248"/>
      <c r="AB203" s="248"/>
      <c r="AC203" s="248"/>
      <c r="AD203" s="248"/>
      <c r="AP203"/>
      <c r="AQ203"/>
      <c r="AX203"/>
    </row>
    <row r="204" spans="18:50" ht="60" customHeight="1" x14ac:dyDescent="0.25">
      <c r="R204" s="248"/>
      <c r="S204" s="248"/>
      <c r="T204" s="248"/>
      <c r="U204" s="248"/>
      <c r="V204" s="248"/>
      <c r="W204" s="248"/>
      <c r="X204" s="248"/>
      <c r="Y204" s="248"/>
      <c r="Z204" s="248"/>
      <c r="AA204" s="248"/>
      <c r="AB204" s="248"/>
      <c r="AC204" s="248"/>
      <c r="AD204" s="248"/>
      <c r="AP204"/>
      <c r="AQ204"/>
      <c r="AX204"/>
    </row>
    <row r="205" spans="18:50" ht="60" customHeight="1" x14ac:dyDescent="0.25">
      <c r="R205" s="248"/>
      <c r="S205" s="248"/>
      <c r="T205" s="248"/>
      <c r="U205" s="248"/>
      <c r="V205" s="248"/>
      <c r="W205" s="248"/>
      <c r="X205" s="248"/>
      <c r="Y205" s="248"/>
      <c r="Z205" s="248"/>
      <c r="AA205" s="248"/>
      <c r="AB205" s="248"/>
      <c r="AC205" s="248"/>
      <c r="AD205" s="248"/>
      <c r="AP205"/>
      <c r="AQ205"/>
      <c r="AX205"/>
    </row>
    <row r="206" spans="18:50" ht="60" customHeight="1" x14ac:dyDescent="0.25">
      <c r="R206" s="248"/>
      <c r="S206" s="248"/>
      <c r="T206" s="248"/>
      <c r="U206" s="248"/>
      <c r="V206" s="248"/>
      <c r="W206" s="248"/>
      <c r="X206" s="248"/>
      <c r="Y206" s="248"/>
      <c r="Z206" s="248"/>
      <c r="AA206" s="248"/>
      <c r="AB206" s="248"/>
      <c r="AC206" s="248"/>
      <c r="AD206" s="248"/>
      <c r="AP206"/>
      <c r="AQ206"/>
      <c r="AX206"/>
    </row>
    <row r="207" spans="18:50" ht="60" customHeight="1" x14ac:dyDescent="0.25">
      <c r="R207" s="248"/>
      <c r="S207" s="248"/>
      <c r="T207" s="248"/>
      <c r="U207" s="248"/>
      <c r="V207" s="248"/>
      <c r="W207" s="248"/>
      <c r="X207" s="248"/>
      <c r="Y207" s="248"/>
      <c r="Z207" s="248"/>
      <c r="AA207" s="248"/>
      <c r="AB207" s="248"/>
      <c r="AC207" s="248"/>
      <c r="AD207" s="248"/>
      <c r="AP207"/>
      <c r="AQ207"/>
      <c r="AX207"/>
    </row>
    <row r="208" spans="18:50" ht="60" customHeight="1" x14ac:dyDescent="0.25">
      <c r="R208" s="248"/>
      <c r="S208" s="248"/>
      <c r="T208" s="248"/>
      <c r="U208" s="248"/>
      <c r="V208" s="248"/>
      <c r="W208" s="248"/>
      <c r="X208" s="248"/>
      <c r="Y208" s="248"/>
      <c r="Z208" s="248"/>
      <c r="AA208" s="248"/>
      <c r="AB208" s="248"/>
      <c r="AC208" s="248"/>
      <c r="AD208" s="248"/>
      <c r="AP208"/>
      <c r="AQ208"/>
      <c r="AX208"/>
    </row>
    <row r="209" spans="18:50" ht="60" customHeight="1" x14ac:dyDescent="0.25">
      <c r="R209" s="248"/>
      <c r="S209" s="248"/>
      <c r="T209" s="248"/>
      <c r="U209" s="248"/>
      <c r="V209" s="248"/>
      <c r="W209" s="248"/>
      <c r="X209" s="248"/>
      <c r="Y209" s="248"/>
      <c r="Z209" s="248"/>
      <c r="AA209" s="248"/>
      <c r="AB209" s="248"/>
      <c r="AC209" s="248"/>
      <c r="AD209" s="248"/>
      <c r="AP209"/>
      <c r="AQ209"/>
      <c r="AX209"/>
    </row>
    <row r="210" spans="18:50" ht="60" customHeight="1" x14ac:dyDescent="0.25">
      <c r="R210" s="248"/>
      <c r="S210" s="248"/>
      <c r="T210" s="248"/>
      <c r="U210" s="248"/>
      <c r="V210" s="248"/>
      <c r="W210" s="248"/>
      <c r="X210" s="248"/>
      <c r="Y210" s="248"/>
      <c r="Z210" s="248"/>
      <c r="AA210" s="248"/>
      <c r="AB210" s="248"/>
      <c r="AC210" s="248"/>
      <c r="AD210" s="248"/>
      <c r="AP210"/>
      <c r="AQ210"/>
      <c r="AX210"/>
    </row>
    <row r="211" spans="18:50" ht="60" customHeight="1" x14ac:dyDescent="0.25">
      <c r="R211" s="248"/>
      <c r="S211" s="248"/>
      <c r="T211" s="248"/>
      <c r="U211" s="248"/>
      <c r="V211" s="248"/>
      <c r="W211" s="248"/>
      <c r="X211" s="248"/>
      <c r="Y211" s="248"/>
      <c r="Z211" s="248"/>
      <c r="AA211" s="248"/>
      <c r="AB211" s="248"/>
      <c r="AC211" s="248"/>
      <c r="AD211" s="248"/>
      <c r="AP211"/>
      <c r="AQ211"/>
      <c r="AX211"/>
    </row>
    <row r="212" spans="18:50" ht="60" customHeight="1" x14ac:dyDescent="0.25">
      <c r="R212" s="248"/>
      <c r="S212" s="248"/>
      <c r="T212" s="248"/>
      <c r="U212" s="248"/>
      <c r="V212" s="248"/>
      <c r="W212" s="248"/>
      <c r="X212" s="248"/>
      <c r="Y212" s="248"/>
      <c r="Z212" s="248"/>
      <c r="AA212" s="248"/>
      <c r="AB212" s="248"/>
      <c r="AC212" s="248"/>
      <c r="AD212" s="248"/>
      <c r="AP212"/>
      <c r="AQ212"/>
      <c r="AX212"/>
    </row>
    <row r="213" spans="18:50" ht="60" customHeight="1" x14ac:dyDescent="0.25">
      <c r="R213" s="248"/>
      <c r="S213" s="248"/>
      <c r="T213" s="248"/>
      <c r="U213" s="248"/>
      <c r="V213" s="248"/>
      <c r="W213" s="248"/>
      <c r="X213" s="248"/>
      <c r="Y213" s="248"/>
      <c r="Z213" s="248"/>
      <c r="AA213" s="248"/>
      <c r="AB213" s="248"/>
      <c r="AC213" s="248"/>
      <c r="AD213" s="248"/>
      <c r="AP213"/>
      <c r="AQ213"/>
      <c r="AX213"/>
    </row>
    <row r="214" spans="18:50" ht="60" customHeight="1" x14ac:dyDescent="0.25">
      <c r="R214" s="248"/>
      <c r="S214" s="248"/>
      <c r="T214" s="248"/>
      <c r="U214" s="248"/>
      <c r="V214" s="248"/>
      <c r="W214" s="248"/>
      <c r="X214" s="248"/>
      <c r="Y214" s="248"/>
      <c r="Z214" s="248"/>
      <c r="AA214" s="248"/>
      <c r="AB214" s="248"/>
      <c r="AC214" s="248"/>
      <c r="AD214" s="248"/>
      <c r="AP214"/>
      <c r="AQ214"/>
      <c r="AX214"/>
    </row>
    <row r="215" spans="18:50" ht="60" customHeight="1" x14ac:dyDescent="0.25">
      <c r="R215" s="248"/>
      <c r="S215" s="248"/>
      <c r="T215" s="248"/>
      <c r="U215" s="248"/>
      <c r="V215" s="248"/>
      <c r="W215" s="248"/>
      <c r="X215" s="248"/>
      <c r="Y215" s="248"/>
      <c r="Z215" s="248"/>
      <c r="AA215" s="248"/>
      <c r="AB215" s="248"/>
      <c r="AC215" s="248"/>
      <c r="AD215" s="248"/>
      <c r="AP215"/>
      <c r="AQ215"/>
      <c r="AX215"/>
    </row>
    <row r="216" spans="18:50" ht="60" customHeight="1" x14ac:dyDescent="0.25">
      <c r="R216" s="248"/>
      <c r="S216" s="248"/>
      <c r="T216" s="248"/>
      <c r="U216" s="248"/>
      <c r="V216" s="248"/>
      <c r="W216" s="248"/>
      <c r="X216" s="248"/>
      <c r="Y216" s="248"/>
      <c r="Z216" s="248"/>
      <c r="AA216" s="248"/>
      <c r="AB216" s="248"/>
      <c r="AC216" s="248"/>
      <c r="AD216" s="248"/>
      <c r="AP216"/>
      <c r="AQ216"/>
      <c r="AX216"/>
    </row>
    <row r="217" spans="18:50" ht="60" customHeight="1" x14ac:dyDescent="0.25">
      <c r="R217" s="248"/>
      <c r="S217" s="248"/>
      <c r="T217" s="248"/>
      <c r="U217" s="248"/>
      <c r="V217" s="248"/>
      <c r="W217" s="248"/>
      <c r="X217" s="248"/>
      <c r="Y217" s="248"/>
      <c r="Z217" s="248"/>
      <c r="AA217" s="248"/>
      <c r="AB217" s="248"/>
      <c r="AC217" s="248"/>
      <c r="AD217" s="248"/>
      <c r="AP217"/>
      <c r="AQ217"/>
      <c r="AX217"/>
    </row>
    <row r="218" spans="18:50" ht="60" customHeight="1" x14ac:dyDescent="0.25">
      <c r="R218" s="248"/>
      <c r="S218" s="248"/>
      <c r="T218" s="248"/>
      <c r="U218" s="248"/>
      <c r="V218" s="248"/>
      <c r="W218" s="248"/>
      <c r="X218" s="248"/>
      <c r="Y218" s="248"/>
      <c r="Z218" s="248"/>
      <c r="AA218" s="248"/>
      <c r="AB218" s="248"/>
      <c r="AC218" s="248"/>
      <c r="AD218" s="248"/>
      <c r="AP218"/>
      <c r="AQ218"/>
      <c r="AX218"/>
    </row>
    <row r="219" spans="18:50" ht="60" customHeight="1" x14ac:dyDescent="0.25">
      <c r="R219" s="248"/>
      <c r="S219" s="248"/>
      <c r="T219" s="248"/>
      <c r="U219" s="248"/>
      <c r="V219" s="248"/>
      <c r="W219" s="248"/>
      <c r="X219" s="248"/>
      <c r="Y219" s="248"/>
      <c r="Z219" s="248"/>
      <c r="AA219" s="248"/>
      <c r="AB219" s="248"/>
      <c r="AC219" s="248"/>
      <c r="AD219" s="248"/>
      <c r="AP219"/>
      <c r="AQ219"/>
      <c r="AX219"/>
    </row>
    <row r="220" spans="18:50" ht="60" customHeight="1" x14ac:dyDescent="0.25">
      <c r="R220" s="248"/>
      <c r="S220" s="248"/>
      <c r="T220" s="248"/>
      <c r="U220" s="248"/>
      <c r="V220" s="248"/>
      <c r="W220" s="248"/>
      <c r="X220" s="248"/>
      <c r="Y220" s="248"/>
      <c r="Z220" s="248"/>
      <c r="AA220" s="248"/>
      <c r="AB220" s="248"/>
      <c r="AC220" s="248"/>
      <c r="AD220" s="248"/>
      <c r="AP220"/>
      <c r="AQ220"/>
      <c r="AX220"/>
    </row>
    <row r="221" spans="18:50" ht="60" customHeight="1" x14ac:dyDescent="0.25">
      <c r="R221" s="248"/>
      <c r="S221" s="248"/>
      <c r="T221" s="248"/>
      <c r="U221" s="248"/>
      <c r="V221" s="248"/>
      <c r="W221" s="248"/>
      <c r="X221" s="248"/>
      <c r="Y221" s="248"/>
      <c r="Z221" s="248"/>
      <c r="AA221" s="248"/>
      <c r="AB221" s="248"/>
      <c r="AC221" s="248"/>
      <c r="AD221" s="248"/>
      <c r="AP221"/>
      <c r="AQ221"/>
      <c r="AX221"/>
    </row>
    <row r="222" spans="18:50" ht="60" customHeight="1" x14ac:dyDescent="0.25">
      <c r="R222" s="248"/>
      <c r="S222" s="248"/>
      <c r="T222" s="248"/>
      <c r="U222" s="248"/>
      <c r="V222" s="248"/>
      <c r="W222" s="248"/>
      <c r="X222" s="248"/>
      <c r="Y222" s="248"/>
      <c r="Z222" s="248"/>
      <c r="AA222" s="248"/>
      <c r="AB222" s="248"/>
      <c r="AC222" s="248"/>
      <c r="AD222" s="248"/>
      <c r="AP222"/>
      <c r="AQ222"/>
      <c r="AX222"/>
    </row>
    <row r="223" spans="18:50" ht="60" customHeight="1" x14ac:dyDescent="0.25">
      <c r="R223" s="248"/>
      <c r="S223" s="248"/>
      <c r="T223" s="248"/>
      <c r="U223" s="248"/>
      <c r="V223" s="248"/>
      <c r="W223" s="248"/>
      <c r="X223" s="248"/>
      <c r="Y223" s="248"/>
      <c r="Z223" s="248"/>
      <c r="AA223" s="248"/>
      <c r="AB223" s="248"/>
      <c r="AC223" s="248"/>
      <c r="AD223" s="248"/>
      <c r="AP223"/>
      <c r="AQ223"/>
      <c r="AX223"/>
    </row>
    <row r="224" spans="18:50" ht="60" customHeight="1" x14ac:dyDescent="0.25">
      <c r="R224" s="248"/>
      <c r="S224" s="248"/>
      <c r="T224" s="248"/>
      <c r="U224" s="248"/>
      <c r="V224" s="248"/>
      <c r="W224" s="248"/>
      <c r="X224" s="248"/>
      <c r="Y224" s="248"/>
      <c r="Z224" s="248"/>
      <c r="AA224" s="248"/>
      <c r="AB224" s="248"/>
      <c r="AC224" s="248"/>
      <c r="AD224" s="248"/>
      <c r="AP224"/>
      <c r="AQ224"/>
      <c r="AX224"/>
    </row>
    <row r="225" spans="18:50" ht="60" customHeight="1" x14ac:dyDescent="0.25">
      <c r="R225" s="248"/>
      <c r="S225" s="248"/>
      <c r="T225" s="248"/>
      <c r="U225" s="248"/>
      <c r="V225" s="248"/>
      <c r="W225" s="248"/>
      <c r="X225" s="248"/>
      <c r="Y225" s="248"/>
      <c r="Z225" s="248"/>
      <c r="AA225" s="248"/>
      <c r="AB225" s="248"/>
      <c r="AC225" s="248"/>
      <c r="AD225" s="248"/>
      <c r="AP225"/>
      <c r="AQ225"/>
      <c r="AX225"/>
    </row>
    <row r="226" spans="18:50" ht="60" customHeight="1" x14ac:dyDescent="0.25">
      <c r="R226" s="248"/>
      <c r="S226" s="248"/>
      <c r="T226" s="248"/>
      <c r="U226" s="248"/>
      <c r="V226" s="248"/>
      <c r="W226" s="248"/>
      <c r="X226" s="248"/>
      <c r="Y226" s="248"/>
      <c r="Z226" s="248"/>
      <c r="AA226" s="248"/>
      <c r="AB226" s="248"/>
      <c r="AC226" s="248"/>
      <c r="AD226" s="248"/>
      <c r="AP226"/>
      <c r="AQ226"/>
      <c r="AX226"/>
    </row>
    <row r="227" spans="18:50" ht="60" customHeight="1" x14ac:dyDescent="0.25">
      <c r="R227" s="248"/>
      <c r="S227" s="248"/>
      <c r="T227" s="248"/>
      <c r="U227" s="248"/>
      <c r="V227" s="248"/>
      <c r="W227" s="248"/>
      <c r="X227" s="248"/>
      <c r="Y227" s="248"/>
      <c r="Z227" s="248"/>
      <c r="AA227" s="248"/>
      <c r="AB227" s="248"/>
      <c r="AC227" s="248"/>
      <c r="AD227" s="248"/>
      <c r="AP227"/>
      <c r="AQ227"/>
      <c r="AX227"/>
    </row>
    <row r="228" spans="18:50" ht="60" customHeight="1" x14ac:dyDescent="0.25">
      <c r="R228" s="248"/>
      <c r="S228" s="248"/>
      <c r="T228" s="248"/>
      <c r="U228" s="248"/>
      <c r="V228" s="248"/>
      <c r="W228" s="248"/>
      <c r="X228" s="248"/>
      <c r="Y228" s="248"/>
      <c r="Z228" s="248"/>
      <c r="AA228" s="248"/>
      <c r="AB228" s="248"/>
      <c r="AC228" s="248"/>
      <c r="AD228" s="248"/>
      <c r="AP228"/>
      <c r="AQ228"/>
      <c r="AX228"/>
    </row>
    <row r="229" spans="18:50" ht="60" customHeight="1" x14ac:dyDescent="0.25">
      <c r="R229" s="248"/>
      <c r="S229" s="248"/>
      <c r="T229" s="248"/>
      <c r="U229" s="248"/>
      <c r="V229" s="248"/>
      <c r="W229" s="248"/>
      <c r="X229" s="248"/>
      <c r="Y229" s="248"/>
      <c r="Z229" s="248"/>
      <c r="AA229" s="248"/>
      <c r="AB229" s="248"/>
      <c r="AC229" s="248"/>
      <c r="AD229" s="248"/>
      <c r="AP229"/>
      <c r="AQ229"/>
      <c r="AX229"/>
    </row>
    <row r="230" spans="18:50" ht="60" customHeight="1" x14ac:dyDescent="0.25">
      <c r="R230" s="248"/>
      <c r="S230" s="248"/>
      <c r="T230" s="248"/>
      <c r="U230" s="248"/>
      <c r="V230" s="248"/>
      <c r="W230" s="248"/>
      <c r="X230" s="248"/>
      <c r="Y230" s="248"/>
      <c r="Z230" s="248"/>
      <c r="AA230" s="248"/>
      <c r="AB230" s="248"/>
      <c r="AC230" s="248"/>
      <c r="AD230" s="248"/>
      <c r="AP230"/>
      <c r="AQ230"/>
      <c r="AX230"/>
    </row>
    <row r="231" spans="18:50" ht="60" customHeight="1" x14ac:dyDescent="0.25">
      <c r="R231" s="248"/>
      <c r="S231" s="248"/>
      <c r="T231" s="248"/>
      <c r="U231" s="248"/>
      <c r="V231" s="248"/>
      <c r="W231" s="248"/>
      <c r="X231" s="248"/>
      <c r="Y231" s="248"/>
      <c r="Z231" s="248"/>
      <c r="AA231" s="248"/>
      <c r="AB231" s="248"/>
      <c r="AC231" s="248"/>
      <c r="AD231" s="248"/>
      <c r="AP231"/>
      <c r="AQ231"/>
      <c r="AX231"/>
    </row>
    <row r="232" spans="18:50" ht="60" customHeight="1" x14ac:dyDescent="0.25">
      <c r="R232" s="248"/>
      <c r="S232" s="248"/>
      <c r="T232" s="248"/>
      <c r="U232" s="248"/>
      <c r="V232" s="248"/>
      <c r="W232" s="248"/>
      <c r="X232" s="248"/>
      <c r="Y232" s="248"/>
      <c r="Z232" s="248"/>
      <c r="AA232" s="248"/>
      <c r="AB232" s="248"/>
      <c r="AC232" s="248"/>
      <c r="AD232" s="248"/>
      <c r="AP232"/>
      <c r="AQ232"/>
      <c r="AX232"/>
    </row>
    <row r="233" spans="18:50" ht="60" customHeight="1" x14ac:dyDescent="0.25">
      <c r="R233" s="248"/>
      <c r="S233" s="248"/>
      <c r="T233" s="248"/>
      <c r="U233" s="248"/>
      <c r="V233" s="248"/>
      <c r="W233" s="248"/>
      <c r="X233" s="248"/>
      <c r="Y233" s="248"/>
      <c r="Z233" s="248"/>
      <c r="AA233" s="248"/>
      <c r="AB233" s="248"/>
      <c r="AC233" s="248"/>
      <c r="AD233" s="248"/>
      <c r="AP233"/>
      <c r="AQ233"/>
      <c r="AX233"/>
    </row>
    <row r="234" spans="18:50" ht="60" customHeight="1" x14ac:dyDescent="0.25">
      <c r="R234" s="248"/>
      <c r="S234" s="248"/>
      <c r="T234" s="248"/>
      <c r="U234" s="248"/>
      <c r="V234" s="248"/>
      <c r="W234" s="248"/>
      <c r="X234" s="248"/>
      <c r="Y234" s="248"/>
      <c r="Z234" s="248"/>
      <c r="AA234" s="248"/>
      <c r="AB234" s="248"/>
      <c r="AC234" s="248"/>
      <c r="AD234" s="248"/>
      <c r="AP234"/>
      <c r="AQ234"/>
      <c r="AX234"/>
    </row>
    <row r="235" spans="18:50" ht="60" customHeight="1" x14ac:dyDescent="0.25">
      <c r="R235" s="248"/>
      <c r="S235" s="248"/>
      <c r="T235" s="248"/>
      <c r="U235" s="248"/>
      <c r="V235" s="248"/>
      <c r="W235" s="248"/>
      <c r="X235" s="248"/>
      <c r="Y235" s="248"/>
      <c r="Z235" s="248"/>
      <c r="AA235" s="248"/>
      <c r="AB235" s="248"/>
      <c r="AC235" s="248"/>
      <c r="AD235" s="248"/>
      <c r="AP235"/>
      <c r="AQ235"/>
      <c r="AX235"/>
    </row>
    <row r="236" spans="18:50" ht="60" customHeight="1" x14ac:dyDescent="0.25">
      <c r="R236" s="248"/>
      <c r="S236" s="248"/>
      <c r="T236" s="248"/>
      <c r="U236" s="248"/>
      <c r="V236" s="248"/>
      <c r="W236" s="248"/>
      <c r="X236" s="248"/>
      <c r="Y236" s="248"/>
      <c r="Z236" s="248"/>
      <c r="AA236" s="248"/>
      <c r="AB236" s="248"/>
      <c r="AC236" s="248"/>
      <c r="AD236" s="248"/>
      <c r="AP236"/>
      <c r="AQ236"/>
      <c r="AX236"/>
    </row>
    <row r="237" spans="18:50" ht="60" customHeight="1" x14ac:dyDescent="0.25">
      <c r="R237" s="248"/>
      <c r="S237" s="248"/>
      <c r="T237" s="248"/>
      <c r="U237" s="248"/>
      <c r="V237" s="248"/>
      <c r="W237" s="248"/>
      <c r="X237" s="248"/>
      <c r="Y237" s="248"/>
      <c r="Z237" s="248"/>
      <c r="AA237" s="248"/>
      <c r="AB237" s="248"/>
      <c r="AC237" s="248"/>
      <c r="AD237" s="248"/>
      <c r="AP237"/>
      <c r="AQ237"/>
      <c r="AX237"/>
    </row>
    <row r="238" spans="18:50" ht="60" customHeight="1" x14ac:dyDescent="0.25">
      <c r="R238" s="248"/>
      <c r="S238" s="248"/>
      <c r="T238" s="248"/>
      <c r="U238" s="248"/>
      <c r="V238" s="248"/>
      <c r="W238" s="248"/>
      <c r="X238" s="248"/>
      <c r="Y238" s="248"/>
      <c r="Z238" s="248"/>
      <c r="AA238" s="248"/>
      <c r="AB238" s="248"/>
      <c r="AC238" s="248"/>
      <c r="AD238" s="248"/>
      <c r="AP238"/>
      <c r="AQ238"/>
      <c r="AX238"/>
    </row>
    <row r="239" spans="18:50" ht="60" customHeight="1" x14ac:dyDescent="0.25">
      <c r="R239" s="248"/>
      <c r="S239" s="248"/>
      <c r="T239" s="248"/>
      <c r="U239" s="248"/>
      <c r="V239" s="248"/>
      <c r="W239" s="248"/>
      <c r="X239" s="248"/>
      <c r="Y239" s="248"/>
      <c r="Z239" s="248"/>
      <c r="AA239" s="248"/>
      <c r="AB239" s="248"/>
      <c r="AC239" s="248"/>
      <c r="AD239" s="248"/>
      <c r="AP239"/>
      <c r="AQ239"/>
      <c r="AX239"/>
    </row>
    <row r="240" spans="18:50" ht="60" customHeight="1" x14ac:dyDescent="0.25">
      <c r="R240" s="248"/>
      <c r="S240" s="248"/>
      <c r="T240" s="248"/>
      <c r="U240" s="248"/>
      <c r="V240" s="248"/>
      <c r="W240" s="248"/>
      <c r="X240" s="248"/>
      <c r="Y240" s="248"/>
      <c r="Z240" s="248"/>
      <c r="AA240" s="248"/>
      <c r="AB240" s="248"/>
      <c r="AC240" s="248"/>
      <c r="AD240" s="248"/>
      <c r="AP240"/>
      <c r="AQ240"/>
      <c r="AX240"/>
    </row>
    <row r="241" spans="18:50" ht="60" customHeight="1" x14ac:dyDescent="0.25">
      <c r="R241" s="248"/>
      <c r="S241" s="248"/>
      <c r="T241" s="248"/>
      <c r="U241" s="248"/>
      <c r="V241" s="248"/>
      <c r="W241" s="248"/>
      <c r="X241" s="248"/>
      <c r="Y241" s="248"/>
      <c r="Z241" s="248"/>
      <c r="AA241" s="248"/>
      <c r="AB241" s="248"/>
      <c r="AC241" s="248"/>
      <c r="AD241" s="248"/>
      <c r="AP241"/>
      <c r="AQ241"/>
      <c r="AX241"/>
    </row>
    <row r="242" spans="18:50" ht="60" customHeight="1" x14ac:dyDescent="0.25">
      <c r="R242" s="248"/>
      <c r="S242" s="248"/>
      <c r="T242" s="248"/>
      <c r="U242" s="248"/>
      <c r="V242" s="248"/>
      <c r="W242" s="248"/>
      <c r="X242" s="248"/>
      <c r="Y242" s="248"/>
      <c r="Z242" s="248"/>
      <c r="AA242" s="248"/>
      <c r="AB242" s="248"/>
      <c r="AC242" s="248"/>
      <c r="AD242" s="248"/>
      <c r="AP242"/>
      <c r="AQ242"/>
      <c r="AX242"/>
    </row>
    <row r="243" spans="18:50" ht="60" customHeight="1" x14ac:dyDescent="0.25">
      <c r="R243" s="248"/>
      <c r="S243" s="248"/>
      <c r="T243" s="248"/>
      <c r="U243" s="248"/>
      <c r="V243" s="248"/>
      <c r="W243" s="248"/>
      <c r="X243" s="248"/>
      <c r="Y243" s="248"/>
      <c r="Z243" s="248"/>
      <c r="AA243" s="248"/>
      <c r="AB243" s="248"/>
      <c r="AC243" s="248"/>
      <c r="AD243" s="248"/>
      <c r="AP243"/>
      <c r="AQ243"/>
      <c r="AX243"/>
    </row>
    <row r="244" spans="18:50" ht="60" customHeight="1" x14ac:dyDescent="0.25">
      <c r="R244" s="248"/>
      <c r="S244" s="248"/>
      <c r="T244" s="248"/>
      <c r="U244" s="248"/>
      <c r="V244" s="248"/>
      <c r="W244" s="248"/>
      <c r="X244" s="248"/>
      <c r="Y244" s="248"/>
      <c r="Z244" s="248"/>
      <c r="AA244" s="248"/>
      <c r="AB244" s="248"/>
      <c r="AC244" s="248"/>
      <c r="AD244" s="248"/>
      <c r="AP244"/>
      <c r="AQ244"/>
      <c r="AX244"/>
    </row>
    <row r="245" spans="18:50" ht="60" customHeight="1" x14ac:dyDescent="0.25">
      <c r="R245" s="248"/>
      <c r="S245" s="248"/>
      <c r="T245" s="248"/>
      <c r="U245" s="248"/>
      <c r="V245" s="248"/>
      <c r="W245" s="248"/>
      <c r="X245" s="248"/>
      <c r="Y245" s="248"/>
      <c r="Z245" s="248"/>
      <c r="AA245" s="248"/>
      <c r="AB245" s="248"/>
      <c r="AC245" s="248"/>
      <c r="AD245" s="248"/>
      <c r="AP245"/>
      <c r="AQ245"/>
      <c r="AX245"/>
    </row>
    <row r="246" spans="18:50" ht="60" customHeight="1" x14ac:dyDescent="0.25">
      <c r="R246" s="248"/>
      <c r="S246" s="248"/>
      <c r="T246" s="248"/>
      <c r="U246" s="248"/>
      <c r="V246" s="248"/>
      <c r="W246" s="248"/>
      <c r="X246" s="248"/>
      <c r="Y246" s="248"/>
      <c r="Z246" s="248"/>
      <c r="AA246" s="248"/>
      <c r="AB246" s="248"/>
      <c r="AC246" s="248"/>
      <c r="AD246" s="248"/>
      <c r="AP246"/>
      <c r="AQ246"/>
      <c r="AX246"/>
    </row>
    <row r="247" spans="18:50" ht="60" customHeight="1" x14ac:dyDescent="0.25">
      <c r="R247" s="248"/>
      <c r="S247" s="248"/>
      <c r="T247" s="248"/>
      <c r="U247" s="248"/>
      <c r="V247" s="248"/>
      <c r="W247" s="248"/>
      <c r="X247" s="248"/>
      <c r="Y247" s="248"/>
      <c r="Z247" s="248"/>
      <c r="AA247" s="248"/>
      <c r="AB247" s="248"/>
      <c r="AC247" s="248"/>
      <c r="AD247" s="248"/>
      <c r="AP247"/>
      <c r="AQ247"/>
      <c r="AX247"/>
    </row>
    <row r="248" spans="18:50" ht="60" customHeight="1" x14ac:dyDescent="0.25">
      <c r="R248" s="248"/>
      <c r="S248" s="248"/>
      <c r="T248" s="248"/>
      <c r="U248" s="248"/>
      <c r="V248" s="248"/>
      <c r="W248" s="248"/>
      <c r="X248" s="248"/>
      <c r="Y248" s="248"/>
      <c r="Z248" s="248"/>
      <c r="AA248" s="248"/>
      <c r="AB248" s="248"/>
      <c r="AC248" s="248"/>
      <c r="AD248" s="248"/>
      <c r="AP248"/>
      <c r="AQ248"/>
      <c r="AX248"/>
    </row>
    <row r="249" spans="18:50" ht="60" customHeight="1" x14ac:dyDescent="0.25">
      <c r="R249" s="248"/>
      <c r="S249" s="248"/>
      <c r="T249" s="248"/>
      <c r="U249" s="248"/>
      <c r="V249" s="248"/>
      <c r="W249" s="248"/>
      <c r="X249" s="248"/>
      <c r="Y249" s="248"/>
      <c r="Z249" s="248"/>
      <c r="AA249" s="248"/>
      <c r="AB249" s="248"/>
      <c r="AC249" s="248"/>
      <c r="AD249" s="248"/>
      <c r="AP249"/>
      <c r="AQ249"/>
      <c r="AX249"/>
    </row>
    <row r="250" spans="18:50" ht="60" customHeight="1" x14ac:dyDescent="0.25">
      <c r="R250" s="248"/>
      <c r="S250" s="248"/>
      <c r="T250" s="248"/>
      <c r="U250" s="248"/>
      <c r="V250" s="248"/>
      <c r="W250" s="248"/>
      <c r="X250" s="248"/>
      <c r="Y250" s="248"/>
      <c r="Z250" s="248"/>
      <c r="AA250" s="248"/>
      <c r="AB250" s="248"/>
      <c r="AC250" s="248"/>
      <c r="AD250" s="248"/>
      <c r="AP250"/>
      <c r="AQ250"/>
      <c r="AX250"/>
    </row>
    <row r="251" spans="18:50" ht="60" customHeight="1" x14ac:dyDescent="0.25">
      <c r="R251" s="248"/>
      <c r="S251" s="248"/>
      <c r="T251" s="248"/>
      <c r="U251" s="248"/>
      <c r="V251" s="248"/>
      <c r="W251" s="248"/>
      <c r="X251" s="248"/>
      <c r="Y251" s="248"/>
      <c r="Z251" s="248"/>
      <c r="AA251" s="248"/>
      <c r="AB251" s="248"/>
      <c r="AC251" s="248"/>
      <c r="AD251" s="248"/>
      <c r="AP251"/>
      <c r="AQ251"/>
      <c r="AX251"/>
    </row>
    <row r="252" spans="18:50" ht="60" customHeight="1" x14ac:dyDescent="0.25">
      <c r="R252" s="248"/>
      <c r="S252" s="248"/>
      <c r="T252" s="248"/>
      <c r="U252" s="248"/>
      <c r="V252" s="248"/>
      <c r="W252" s="248"/>
      <c r="X252" s="248"/>
      <c r="Y252" s="248"/>
      <c r="Z252" s="248"/>
      <c r="AA252" s="248"/>
      <c r="AB252" s="248"/>
      <c r="AC252" s="248"/>
      <c r="AD252" s="248"/>
      <c r="AP252"/>
      <c r="AQ252"/>
      <c r="AX252"/>
    </row>
    <row r="253" spans="18:50" ht="60" customHeight="1" x14ac:dyDescent="0.25">
      <c r="R253" s="248"/>
      <c r="S253" s="248"/>
      <c r="T253" s="248"/>
      <c r="U253" s="248"/>
      <c r="V253" s="248"/>
      <c r="W253" s="248"/>
      <c r="X253" s="248"/>
      <c r="Y253" s="248"/>
      <c r="Z253" s="248"/>
      <c r="AA253" s="248"/>
      <c r="AB253" s="248"/>
      <c r="AC253" s="248"/>
      <c r="AD253" s="248"/>
      <c r="AP253"/>
      <c r="AQ253"/>
      <c r="AX253"/>
    </row>
    <row r="254" spans="18:50" ht="60" customHeight="1" x14ac:dyDescent="0.25">
      <c r="R254" s="248"/>
      <c r="S254" s="248"/>
      <c r="T254" s="248"/>
      <c r="U254" s="248"/>
      <c r="V254" s="248"/>
      <c r="W254" s="248"/>
      <c r="X254" s="248"/>
      <c r="Y254" s="248"/>
      <c r="Z254" s="248"/>
      <c r="AA254" s="248"/>
      <c r="AB254" s="248"/>
      <c r="AC254" s="248"/>
      <c r="AD254" s="248"/>
      <c r="AP254"/>
      <c r="AQ254"/>
      <c r="AX254"/>
    </row>
    <row r="255" spans="18:50" ht="60" customHeight="1" x14ac:dyDescent="0.25">
      <c r="R255" s="248"/>
      <c r="S255" s="248"/>
      <c r="T255" s="248"/>
      <c r="U255" s="248"/>
      <c r="V255" s="248"/>
      <c r="W255" s="248"/>
      <c r="X255" s="248"/>
      <c r="Y255" s="248"/>
      <c r="Z255" s="248"/>
      <c r="AA255" s="248"/>
      <c r="AB255" s="248"/>
      <c r="AC255" s="248"/>
      <c r="AD255" s="248"/>
      <c r="AP255"/>
      <c r="AQ255"/>
      <c r="AX255"/>
    </row>
    <row r="256" spans="18:50" ht="60" customHeight="1" x14ac:dyDescent="0.25">
      <c r="R256" s="248"/>
      <c r="S256" s="248"/>
      <c r="T256" s="248"/>
      <c r="U256" s="248"/>
      <c r="V256" s="248"/>
      <c r="W256" s="248"/>
      <c r="X256" s="248"/>
      <c r="Y256" s="248"/>
      <c r="Z256" s="248"/>
      <c r="AA256" s="248"/>
      <c r="AB256" s="248"/>
      <c r="AC256" s="248"/>
      <c r="AD256" s="248"/>
      <c r="AP256"/>
      <c r="AQ256"/>
      <c r="AX256"/>
    </row>
    <row r="257" spans="18:50" ht="60" customHeight="1" x14ac:dyDescent="0.25">
      <c r="R257" s="248"/>
      <c r="S257" s="248"/>
      <c r="T257" s="248"/>
      <c r="U257" s="248"/>
      <c r="V257" s="248"/>
      <c r="W257" s="248"/>
      <c r="X257" s="248"/>
      <c r="Y257" s="248"/>
      <c r="Z257" s="248"/>
      <c r="AA257" s="248"/>
      <c r="AB257" s="248"/>
      <c r="AC257" s="248"/>
      <c r="AD257" s="248"/>
      <c r="AP257"/>
      <c r="AQ257"/>
      <c r="AX257"/>
    </row>
    <row r="258" spans="18:50" ht="60" customHeight="1" x14ac:dyDescent="0.25">
      <c r="R258" s="248"/>
      <c r="S258" s="248"/>
      <c r="T258" s="248"/>
      <c r="U258" s="248"/>
      <c r="V258" s="248"/>
      <c r="W258" s="248"/>
      <c r="X258" s="248"/>
      <c r="Y258" s="248"/>
      <c r="Z258" s="248"/>
      <c r="AA258" s="248"/>
      <c r="AB258" s="248"/>
      <c r="AC258" s="248"/>
      <c r="AD258" s="248"/>
      <c r="AP258"/>
      <c r="AQ258"/>
      <c r="AX258"/>
    </row>
    <row r="259" spans="18:50" ht="60" customHeight="1" x14ac:dyDescent="0.25">
      <c r="R259" s="248"/>
      <c r="S259" s="248"/>
      <c r="T259" s="248"/>
      <c r="U259" s="248"/>
      <c r="V259" s="248"/>
      <c r="W259" s="248"/>
      <c r="X259" s="248"/>
      <c r="Y259" s="248"/>
      <c r="Z259" s="248"/>
      <c r="AA259" s="248"/>
      <c r="AB259" s="248"/>
      <c r="AC259" s="248"/>
      <c r="AD259" s="248"/>
      <c r="AP259"/>
      <c r="AQ259"/>
      <c r="AX259"/>
    </row>
    <row r="260" spans="18:50" ht="60" customHeight="1" x14ac:dyDescent="0.25">
      <c r="R260" s="248"/>
      <c r="S260" s="248"/>
      <c r="T260" s="248"/>
      <c r="U260" s="248"/>
      <c r="V260" s="248"/>
      <c r="W260" s="248"/>
      <c r="X260" s="248"/>
      <c r="Y260" s="248"/>
      <c r="Z260" s="248"/>
      <c r="AA260" s="248"/>
      <c r="AB260" s="248"/>
      <c r="AC260" s="248"/>
      <c r="AD260" s="248"/>
      <c r="AP260"/>
      <c r="AQ260"/>
      <c r="AX260"/>
    </row>
    <row r="261" spans="18:50" ht="60" customHeight="1" x14ac:dyDescent="0.25">
      <c r="R261" s="248"/>
      <c r="S261" s="248"/>
      <c r="T261" s="248"/>
      <c r="U261" s="248"/>
      <c r="V261" s="248"/>
      <c r="W261" s="248"/>
      <c r="X261" s="248"/>
      <c r="Y261" s="248"/>
      <c r="Z261" s="248"/>
      <c r="AA261" s="248"/>
      <c r="AB261" s="248"/>
      <c r="AC261" s="248"/>
      <c r="AD261" s="248"/>
      <c r="AP261"/>
      <c r="AQ261"/>
      <c r="AX261"/>
    </row>
    <row r="262" spans="18:50" ht="60" customHeight="1" x14ac:dyDescent="0.25">
      <c r="R262" s="248"/>
      <c r="S262" s="248"/>
      <c r="T262" s="248"/>
      <c r="U262" s="248"/>
      <c r="V262" s="248"/>
      <c r="W262" s="248"/>
      <c r="X262" s="248"/>
      <c r="Y262" s="248"/>
      <c r="Z262" s="248"/>
      <c r="AA262" s="248"/>
      <c r="AB262" s="248"/>
      <c r="AC262" s="248"/>
      <c r="AD262" s="248"/>
      <c r="AP262"/>
      <c r="AQ262"/>
      <c r="AX262"/>
    </row>
    <row r="263" spans="18:50" ht="60" customHeight="1" x14ac:dyDescent="0.25">
      <c r="R263" s="248"/>
      <c r="S263" s="248"/>
      <c r="T263" s="248"/>
      <c r="U263" s="248"/>
      <c r="V263" s="248"/>
      <c r="W263" s="248"/>
      <c r="X263" s="248"/>
      <c r="Y263" s="248"/>
      <c r="Z263" s="248"/>
      <c r="AA263" s="248"/>
      <c r="AB263" s="248"/>
      <c r="AC263" s="248"/>
      <c r="AD263" s="248"/>
      <c r="AP263"/>
      <c r="AQ263"/>
      <c r="AX263"/>
    </row>
    <row r="264" spans="18:50" ht="60" customHeight="1" x14ac:dyDescent="0.25">
      <c r="R264" s="248"/>
      <c r="S264" s="248"/>
      <c r="T264" s="248"/>
      <c r="U264" s="248"/>
      <c r="V264" s="248"/>
      <c r="W264" s="248"/>
      <c r="X264" s="248"/>
      <c r="Y264" s="248"/>
      <c r="Z264" s="248"/>
      <c r="AA264" s="248"/>
      <c r="AB264" s="248"/>
      <c r="AC264" s="248"/>
      <c r="AD264" s="248"/>
      <c r="AP264"/>
      <c r="AQ264"/>
      <c r="AX264"/>
    </row>
    <row r="265" spans="18:50" ht="60" customHeight="1" x14ac:dyDescent="0.25">
      <c r="R265" s="248"/>
      <c r="S265" s="248"/>
      <c r="T265" s="248"/>
      <c r="U265" s="248"/>
      <c r="V265" s="248"/>
      <c r="W265" s="248"/>
      <c r="X265" s="248"/>
      <c r="Y265" s="248"/>
      <c r="Z265" s="248"/>
      <c r="AA265" s="248"/>
      <c r="AB265" s="248"/>
      <c r="AC265" s="248"/>
      <c r="AD265" s="248"/>
      <c r="AP265"/>
      <c r="AQ265"/>
      <c r="AX265"/>
    </row>
    <row r="266" spans="18:50" ht="60" customHeight="1" x14ac:dyDescent="0.25">
      <c r="R266" s="248"/>
      <c r="S266" s="248"/>
      <c r="T266" s="248"/>
      <c r="U266" s="248"/>
      <c r="V266" s="248"/>
      <c r="W266" s="248"/>
      <c r="X266" s="248"/>
      <c r="Y266" s="248"/>
      <c r="Z266" s="248"/>
      <c r="AA266" s="248"/>
      <c r="AB266" s="248"/>
      <c r="AC266" s="248"/>
      <c r="AD266" s="248"/>
      <c r="AP266"/>
      <c r="AQ266"/>
      <c r="AX266"/>
    </row>
    <row r="267" spans="18:50" ht="60" customHeight="1" x14ac:dyDescent="0.25">
      <c r="R267" s="248"/>
      <c r="S267" s="248"/>
      <c r="T267" s="248"/>
      <c r="U267" s="248"/>
      <c r="V267" s="248"/>
      <c r="W267" s="248"/>
      <c r="X267" s="248"/>
      <c r="Y267" s="248"/>
      <c r="Z267" s="248"/>
      <c r="AA267" s="248"/>
      <c r="AB267" s="248"/>
      <c r="AC267" s="248"/>
      <c r="AD267" s="248"/>
      <c r="AP267"/>
      <c r="AQ267"/>
      <c r="AX267"/>
    </row>
    <row r="268" spans="18:50" ht="60" customHeight="1" x14ac:dyDescent="0.25">
      <c r="R268" s="248"/>
      <c r="S268" s="248"/>
      <c r="T268" s="248"/>
      <c r="U268" s="248"/>
      <c r="V268" s="248"/>
      <c r="W268" s="248"/>
      <c r="X268" s="248"/>
      <c r="Y268" s="248"/>
      <c r="Z268" s="248"/>
      <c r="AA268" s="248"/>
      <c r="AB268" s="248"/>
      <c r="AC268" s="248"/>
      <c r="AD268" s="248"/>
      <c r="AP268"/>
      <c r="AQ268"/>
      <c r="AX268"/>
    </row>
    <row r="269" spans="18:50" ht="60" customHeight="1" x14ac:dyDescent="0.25">
      <c r="R269" s="248"/>
      <c r="S269" s="248"/>
      <c r="T269" s="248"/>
      <c r="U269" s="248"/>
      <c r="V269" s="248"/>
      <c r="W269" s="248"/>
      <c r="X269" s="248"/>
      <c r="Y269" s="248"/>
      <c r="Z269" s="248"/>
      <c r="AA269" s="248"/>
      <c r="AB269" s="248"/>
      <c r="AC269" s="248"/>
      <c r="AD269" s="248"/>
      <c r="AP269"/>
      <c r="AQ269"/>
      <c r="AX269"/>
    </row>
    <row r="270" spans="18:50" ht="60" customHeight="1" x14ac:dyDescent="0.25">
      <c r="R270" s="248"/>
      <c r="S270" s="248"/>
      <c r="T270" s="248"/>
      <c r="U270" s="248"/>
      <c r="V270" s="248"/>
      <c r="W270" s="248"/>
      <c r="X270" s="248"/>
      <c r="Y270" s="248"/>
      <c r="Z270" s="248"/>
      <c r="AA270" s="248"/>
      <c r="AB270" s="248"/>
      <c r="AC270" s="248"/>
      <c r="AD270" s="248"/>
      <c r="AP270"/>
      <c r="AQ270"/>
      <c r="AX270"/>
    </row>
    <row r="271" spans="18:50" ht="60" customHeight="1" x14ac:dyDescent="0.25">
      <c r="R271" s="248"/>
      <c r="S271" s="248"/>
      <c r="T271" s="248"/>
      <c r="U271" s="248"/>
      <c r="V271" s="248"/>
      <c r="W271" s="248"/>
      <c r="X271" s="248"/>
      <c r="Y271" s="248"/>
      <c r="Z271" s="248"/>
      <c r="AA271" s="248"/>
      <c r="AB271" s="248"/>
      <c r="AC271" s="248"/>
      <c r="AD271" s="248"/>
      <c r="AP271"/>
      <c r="AQ271"/>
      <c r="AX271"/>
    </row>
    <row r="272" spans="18:50" ht="60" customHeight="1" x14ac:dyDescent="0.25">
      <c r="R272" s="248"/>
      <c r="S272" s="248"/>
      <c r="T272" s="248"/>
      <c r="U272" s="248"/>
      <c r="V272" s="248"/>
      <c r="W272" s="248"/>
      <c r="X272" s="248"/>
      <c r="Y272" s="248"/>
      <c r="Z272" s="248"/>
      <c r="AA272" s="248"/>
      <c r="AB272" s="248"/>
      <c r="AC272" s="248"/>
      <c r="AD272" s="248"/>
      <c r="AP272"/>
      <c r="AQ272"/>
      <c r="AX272"/>
    </row>
    <row r="273" spans="18:50" ht="60" customHeight="1" x14ac:dyDescent="0.25">
      <c r="R273" s="248"/>
      <c r="S273" s="248"/>
      <c r="T273" s="248"/>
      <c r="U273" s="248"/>
      <c r="V273" s="248"/>
      <c r="W273" s="248"/>
      <c r="X273" s="248"/>
      <c r="Y273" s="248"/>
      <c r="Z273" s="248"/>
      <c r="AA273" s="248"/>
      <c r="AB273" s="248"/>
      <c r="AC273" s="248"/>
      <c r="AD273" s="248"/>
      <c r="AP273"/>
      <c r="AQ273"/>
      <c r="AX273"/>
    </row>
    <row r="274" spans="18:50" ht="60" customHeight="1" x14ac:dyDescent="0.25">
      <c r="R274" s="248"/>
      <c r="S274" s="248"/>
      <c r="T274" s="248"/>
      <c r="U274" s="248"/>
      <c r="V274" s="248"/>
      <c r="W274" s="248"/>
      <c r="X274" s="248"/>
      <c r="Y274" s="248"/>
      <c r="Z274" s="248"/>
      <c r="AA274" s="248"/>
      <c r="AB274" s="248"/>
      <c r="AC274" s="248"/>
      <c r="AD274" s="248"/>
      <c r="AP274"/>
      <c r="AQ274"/>
      <c r="AX274"/>
    </row>
    <row r="275" spans="18:50" ht="60" customHeight="1" x14ac:dyDescent="0.25">
      <c r="R275" s="248"/>
      <c r="S275" s="248"/>
      <c r="T275" s="248"/>
      <c r="U275" s="248"/>
      <c r="V275" s="248"/>
      <c r="W275" s="248"/>
      <c r="X275" s="248"/>
      <c r="Y275" s="248"/>
      <c r="Z275" s="248"/>
      <c r="AA275" s="248"/>
      <c r="AB275" s="248"/>
      <c r="AC275" s="248"/>
      <c r="AD275" s="248"/>
      <c r="AP275"/>
      <c r="AQ275"/>
      <c r="AX275"/>
    </row>
    <row r="276" spans="18:50" ht="60" customHeight="1" x14ac:dyDescent="0.25">
      <c r="R276" s="248"/>
      <c r="S276" s="248"/>
      <c r="T276" s="248"/>
      <c r="U276" s="248"/>
      <c r="V276" s="248"/>
      <c r="W276" s="248"/>
      <c r="X276" s="248"/>
      <c r="Y276" s="248"/>
      <c r="Z276" s="248"/>
      <c r="AA276" s="248"/>
      <c r="AB276" s="248"/>
      <c r="AC276" s="248"/>
      <c r="AD276" s="248"/>
      <c r="AP276"/>
      <c r="AQ276"/>
      <c r="AX276"/>
    </row>
    <row r="277" spans="18:50" ht="60" customHeight="1" x14ac:dyDescent="0.25">
      <c r="R277" s="248"/>
      <c r="S277" s="248"/>
      <c r="T277" s="248"/>
      <c r="U277" s="248"/>
      <c r="V277" s="248"/>
      <c r="W277" s="248"/>
      <c r="X277" s="248"/>
      <c r="Y277" s="248"/>
      <c r="Z277" s="248"/>
      <c r="AA277" s="248"/>
      <c r="AB277" s="248"/>
      <c r="AC277" s="248"/>
      <c r="AD277" s="248"/>
      <c r="AP277"/>
      <c r="AQ277"/>
      <c r="AX277"/>
    </row>
    <row r="278" spans="18:50" ht="60" customHeight="1" x14ac:dyDescent="0.25">
      <c r="R278" s="248"/>
      <c r="S278" s="248"/>
      <c r="T278" s="248"/>
      <c r="U278" s="248"/>
      <c r="V278" s="248"/>
      <c r="W278" s="248"/>
      <c r="X278" s="248"/>
      <c r="Y278" s="248"/>
      <c r="Z278" s="248"/>
      <c r="AA278" s="248"/>
      <c r="AB278" s="248"/>
      <c r="AC278" s="248"/>
      <c r="AD278" s="248"/>
      <c r="AP278"/>
      <c r="AQ278"/>
      <c r="AX278"/>
    </row>
    <row r="279" spans="18:50" ht="60" customHeight="1" x14ac:dyDescent="0.25">
      <c r="R279" s="248"/>
      <c r="S279" s="248"/>
      <c r="T279" s="248"/>
      <c r="U279" s="248"/>
      <c r="V279" s="248"/>
      <c r="W279" s="248"/>
      <c r="X279" s="248"/>
      <c r="Y279" s="248"/>
      <c r="Z279" s="248"/>
      <c r="AA279" s="248"/>
      <c r="AB279" s="248"/>
      <c r="AC279" s="248"/>
      <c r="AD279" s="248"/>
      <c r="AP279"/>
      <c r="AQ279"/>
      <c r="AX279"/>
    </row>
    <row r="280" spans="18:50" ht="60" customHeight="1" x14ac:dyDescent="0.25">
      <c r="R280" s="248"/>
      <c r="S280" s="248"/>
      <c r="T280" s="248"/>
      <c r="U280" s="248"/>
      <c r="V280" s="248"/>
      <c r="W280" s="248"/>
      <c r="X280" s="248"/>
      <c r="Y280" s="248"/>
      <c r="Z280" s="248"/>
      <c r="AA280" s="248"/>
      <c r="AB280" s="248"/>
      <c r="AC280" s="248"/>
      <c r="AD280" s="248"/>
      <c r="AP280"/>
      <c r="AQ280"/>
      <c r="AX280"/>
    </row>
    <row r="281" spans="18:50" ht="60" customHeight="1" x14ac:dyDescent="0.25">
      <c r="R281" s="248"/>
      <c r="S281" s="248"/>
      <c r="T281" s="248"/>
      <c r="U281" s="248"/>
      <c r="V281" s="248"/>
      <c r="W281" s="248"/>
      <c r="X281" s="248"/>
      <c r="Y281" s="248"/>
      <c r="Z281" s="248"/>
      <c r="AA281" s="248"/>
      <c r="AB281" s="248"/>
      <c r="AC281" s="248"/>
      <c r="AD281" s="248"/>
      <c r="AP281"/>
      <c r="AQ281"/>
      <c r="AX281"/>
    </row>
    <row r="282" spans="18:50" ht="60" customHeight="1" x14ac:dyDescent="0.25">
      <c r="R282" s="248"/>
      <c r="S282" s="248"/>
      <c r="T282" s="248"/>
      <c r="U282" s="248"/>
      <c r="V282" s="248"/>
      <c r="W282" s="248"/>
      <c r="X282" s="248"/>
      <c r="Y282" s="248"/>
      <c r="Z282" s="248"/>
      <c r="AA282" s="248"/>
      <c r="AB282" s="248"/>
      <c r="AC282" s="248"/>
      <c r="AD282" s="248"/>
      <c r="AP282"/>
      <c r="AQ282"/>
      <c r="AX282"/>
    </row>
    <row r="283" spans="18:50" ht="60" customHeight="1" x14ac:dyDescent="0.25">
      <c r="R283" s="248"/>
      <c r="S283" s="248"/>
      <c r="T283" s="248"/>
      <c r="U283" s="248"/>
      <c r="V283" s="248"/>
      <c r="W283" s="248"/>
      <c r="X283" s="248"/>
      <c r="Y283" s="248"/>
      <c r="Z283" s="248"/>
      <c r="AA283" s="248"/>
      <c r="AB283" s="248"/>
      <c r="AC283" s="248"/>
      <c r="AD283" s="248"/>
      <c r="AP283"/>
      <c r="AQ283"/>
      <c r="AX283"/>
    </row>
    <row r="284" spans="18:50" ht="60" customHeight="1" x14ac:dyDescent="0.25">
      <c r="R284" s="248"/>
      <c r="S284" s="248"/>
      <c r="T284" s="248"/>
      <c r="U284" s="248"/>
      <c r="V284" s="248"/>
      <c r="W284" s="248"/>
      <c r="X284" s="248"/>
      <c r="Y284" s="248"/>
      <c r="Z284" s="248"/>
      <c r="AA284" s="248"/>
      <c r="AB284" s="248"/>
      <c r="AC284" s="248"/>
      <c r="AD284" s="248"/>
      <c r="AP284"/>
      <c r="AQ284"/>
      <c r="AX284"/>
    </row>
    <row r="285" spans="18:50" ht="60" customHeight="1" x14ac:dyDescent="0.25">
      <c r="R285" s="248"/>
      <c r="S285" s="248"/>
      <c r="T285" s="248"/>
      <c r="U285" s="248"/>
      <c r="V285" s="248"/>
      <c r="W285" s="248"/>
      <c r="X285" s="248"/>
      <c r="Y285" s="248"/>
      <c r="Z285" s="248"/>
      <c r="AA285" s="248"/>
      <c r="AB285" s="248"/>
      <c r="AC285" s="248"/>
      <c r="AD285" s="248"/>
      <c r="AP285"/>
      <c r="AQ285"/>
      <c r="AX285"/>
    </row>
    <row r="286" spans="18:50" ht="60" customHeight="1" x14ac:dyDescent="0.25">
      <c r="R286" s="248"/>
      <c r="S286" s="248"/>
      <c r="T286" s="248"/>
      <c r="U286" s="248"/>
      <c r="V286" s="248"/>
      <c r="W286" s="248"/>
      <c r="X286" s="248"/>
      <c r="Y286" s="248"/>
      <c r="Z286" s="248"/>
      <c r="AA286" s="248"/>
      <c r="AB286" s="248"/>
      <c r="AC286" s="248"/>
      <c r="AD286" s="248"/>
      <c r="AP286"/>
      <c r="AQ286"/>
      <c r="AX286"/>
    </row>
    <row r="287" spans="18:50" ht="60" customHeight="1" x14ac:dyDescent="0.25">
      <c r="R287" s="248"/>
      <c r="S287" s="248"/>
      <c r="T287" s="248"/>
      <c r="U287" s="248"/>
      <c r="V287" s="248"/>
      <c r="W287" s="248"/>
      <c r="X287" s="248"/>
      <c r="Y287" s="248"/>
      <c r="Z287" s="248"/>
      <c r="AA287" s="248"/>
      <c r="AB287" s="248"/>
      <c r="AC287" s="248"/>
      <c r="AD287" s="248"/>
      <c r="AP287"/>
      <c r="AQ287"/>
      <c r="AX287"/>
    </row>
    <row r="288" spans="18:50" ht="60" customHeight="1" x14ac:dyDescent="0.25">
      <c r="R288" s="248"/>
      <c r="S288" s="248"/>
      <c r="T288" s="248"/>
      <c r="U288" s="248"/>
      <c r="V288" s="248"/>
      <c r="W288" s="248"/>
      <c r="X288" s="248"/>
      <c r="Y288" s="248"/>
      <c r="Z288" s="248"/>
      <c r="AA288" s="248"/>
      <c r="AB288" s="248"/>
      <c r="AC288" s="248"/>
      <c r="AD288" s="248"/>
      <c r="AP288"/>
      <c r="AQ288"/>
      <c r="AX288"/>
    </row>
    <row r="289" spans="18:50" ht="60" customHeight="1" x14ac:dyDescent="0.25">
      <c r="R289" s="248"/>
      <c r="S289" s="248"/>
      <c r="T289" s="248"/>
      <c r="U289" s="248"/>
      <c r="V289" s="248"/>
      <c r="W289" s="248"/>
      <c r="X289" s="248"/>
      <c r="Y289" s="248"/>
      <c r="Z289" s="248"/>
      <c r="AA289" s="248"/>
      <c r="AB289" s="248"/>
      <c r="AC289" s="248"/>
      <c r="AD289" s="248"/>
      <c r="AP289"/>
      <c r="AQ289"/>
      <c r="AX289"/>
    </row>
    <row r="290" spans="18:50" ht="60" customHeight="1" x14ac:dyDescent="0.25">
      <c r="R290" s="248"/>
      <c r="S290" s="248"/>
      <c r="T290" s="248"/>
      <c r="U290" s="248"/>
      <c r="V290" s="248"/>
      <c r="W290" s="248"/>
      <c r="X290" s="248"/>
      <c r="Y290" s="248"/>
      <c r="Z290" s="248"/>
      <c r="AA290" s="248"/>
      <c r="AB290" s="248"/>
      <c r="AC290" s="248"/>
      <c r="AD290" s="248"/>
      <c r="AP290"/>
      <c r="AQ290"/>
      <c r="AX290"/>
    </row>
    <row r="291" spans="18:50" ht="60" customHeight="1" x14ac:dyDescent="0.25">
      <c r="R291" s="248"/>
      <c r="S291" s="248"/>
      <c r="T291" s="248"/>
      <c r="U291" s="248"/>
      <c r="V291" s="248"/>
      <c r="W291" s="248"/>
      <c r="X291" s="248"/>
      <c r="Y291" s="248"/>
      <c r="Z291" s="248"/>
      <c r="AA291" s="248"/>
      <c r="AB291" s="248"/>
      <c r="AC291" s="248"/>
      <c r="AD291" s="248"/>
      <c r="AP291"/>
      <c r="AQ291"/>
      <c r="AX291"/>
    </row>
    <row r="292" spans="18:50" ht="60" customHeight="1" x14ac:dyDescent="0.25">
      <c r="R292" s="248"/>
      <c r="S292" s="248"/>
      <c r="T292" s="248"/>
      <c r="U292" s="248"/>
      <c r="V292" s="248"/>
      <c r="W292" s="248"/>
      <c r="X292" s="248"/>
      <c r="Y292" s="248"/>
      <c r="Z292" s="248"/>
      <c r="AA292" s="248"/>
      <c r="AB292" s="248"/>
      <c r="AC292" s="248"/>
      <c r="AD292" s="248"/>
      <c r="AP292"/>
      <c r="AQ292"/>
      <c r="AX292"/>
    </row>
    <row r="293" spans="18:50" ht="60" customHeight="1" x14ac:dyDescent="0.25">
      <c r="R293" s="248"/>
      <c r="S293" s="248"/>
      <c r="T293" s="248"/>
      <c r="U293" s="248"/>
      <c r="V293" s="248"/>
      <c r="W293" s="248"/>
      <c r="X293" s="248"/>
      <c r="Y293" s="248"/>
      <c r="Z293" s="248"/>
      <c r="AA293" s="248"/>
      <c r="AB293" s="248"/>
      <c r="AC293" s="248"/>
      <c r="AD293" s="248"/>
      <c r="AP293"/>
      <c r="AQ293"/>
      <c r="AX293"/>
    </row>
    <row r="294" spans="18:50" ht="60" customHeight="1" x14ac:dyDescent="0.25">
      <c r="R294" s="248"/>
      <c r="S294" s="248"/>
      <c r="T294" s="248"/>
      <c r="U294" s="248"/>
      <c r="V294" s="248"/>
      <c r="W294" s="248"/>
      <c r="X294" s="248"/>
      <c r="Y294" s="248"/>
      <c r="Z294" s="248"/>
      <c r="AA294" s="248"/>
      <c r="AB294" s="248"/>
      <c r="AC294" s="248"/>
      <c r="AD294" s="248"/>
      <c r="AP294"/>
      <c r="AQ294"/>
      <c r="AX294"/>
    </row>
    <row r="295" spans="18:50" ht="60" customHeight="1" x14ac:dyDescent="0.25">
      <c r="R295" s="248"/>
      <c r="S295" s="248"/>
      <c r="T295" s="248"/>
      <c r="U295" s="248"/>
      <c r="V295" s="248"/>
      <c r="W295" s="248"/>
      <c r="X295" s="248"/>
      <c r="Y295" s="248"/>
      <c r="Z295" s="248"/>
      <c r="AA295" s="248"/>
      <c r="AB295" s="248"/>
      <c r="AC295" s="248"/>
      <c r="AD295" s="248"/>
      <c r="AP295"/>
      <c r="AQ295"/>
      <c r="AX295"/>
    </row>
    <row r="296" spans="18:50" ht="60" customHeight="1" x14ac:dyDescent="0.25">
      <c r="R296" s="248"/>
      <c r="S296" s="248"/>
      <c r="T296" s="248"/>
      <c r="U296" s="248"/>
      <c r="V296" s="248"/>
      <c r="W296" s="248"/>
      <c r="X296" s="248"/>
      <c r="Y296" s="248"/>
      <c r="Z296" s="248"/>
      <c r="AA296" s="248"/>
      <c r="AB296" s="248"/>
      <c r="AC296" s="248"/>
      <c r="AD296" s="248"/>
      <c r="AP296"/>
      <c r="AQ296"/>
      <c r="AX296"/>
    </row>
    <row r="297" spans="18:50" ht="60" customHeight="1" x14ac:dyDescent="0.25">
      <c r="R297" s="248"/>
      <c r="S297" s="248"/>
      <c r="T297" s="248"/>
      <c r="U297" s="248"/>
      <c r="V297" s="248"/>
      <c r="W297" s="248"/>
      <c r="X297" s="248"/>
      <c r="Y297" s="248"/>
      <c r="Z297" s="248"/>
      <c r="AA297" s="248"/>
      <c r="AB297" s="248"/>
      <c r="AC297" s="248"/>
      <c r="AD297" s="248"/>
      <c r="AP297"/>
      <c r="AQ297"/>
      <c r="AX297"/>
    </row>
    <row r="298" spans="18:50" ht="60" customHeight="1" x14ac:dyDescent="0.25">
      <c r="R298" s="248"/>
      <c r="S298" s="248"/>
      <c r="T298" s="248"/>
      <c r="U298" s="248"/>
      <c r="V298" s="248"/>
      <c r="W298" s="248"/>
      <c r="X298" s="248"/>
      <c r="Y298" s="248"/>
      <c r="Z298" s="248"/>
      <c r="AA298" s="248"/>
      <c r="AB298" s="248"/>
      <c r="AC298" s="248"/>
      <c r="AD298" s="248"/>
      <c r="AP298"/>
      <c r="AQ298"/>
      <c r="AX298"/>
    </row>
    <row r="299" spans="18:50" ht="60" customHeight="1" x14ac:dyDescent="0.25">
      <c r="R299" s="248"/>
      <c r="S299" s="248"/>
      <c r="T299" s="248"/>
      <c r="U299" s="248"/>
      <c r="V299" s="248"/>
      <c r="W299" s="248"/>
      <c r="X299" s="248"/>
      <c r="Y299" s="248"/>
      <c r="Z299" s="248"/>
      <c r="AA299" s="248"/>
      <c r="AB299" s="248"/>
      <c r="AC299" s="248"/>
      <c r="AD299" s="248"/>
      <c r="AP299"/>
      <c r="AQ299"/>
      <c r="AX299"/>
    </row>
    <row r="300" spans="18:50" ht="60" customHeight="1" x14ac:dyDescent="0.25">
      <c r="R300" s="248"/>
      <c r="S300" s="248"/>
      <c r="T300" s="248"/>
      <c r="U300" s="248"/>
      <c r="V300" s="248"/>
      <c r="W300" s="248"/>
      <c r="X300" s="248"/>
      <c r="Y300" s="248"/>
      <c r="Z300" s="248"/>
      <c r="AA300" s="248"/>
      <c r="AB300" s="248"/>
      <c r="AC300" s="248"/>
      <c r="AD300" s="248"/>
      <c r="AP300"/>
      <c r="AQ300"/>
      <c r="AX300"/>
    </row>
    <row r="301" spans="18:50" ht="60" customHeight="1" x14ac:dyDescent="0.25">
      <c r="R301" s="248"/>
      <c r="S301" s="248"/>
      <c r="T301" s="248"/>
      <c r="U301" s="248"/>
      <c r="V301" s="248"/>
      <c r="W301" s="248"/>
      <c r="X301" s="248"/>
      <c r="Y301" s="248"/>
      <c r="Z301" s="248"/>
      <c r="AA301" s="248"/>
      <c r="AB301" s="248"/>
      <c r="AC301" s="248"/>
      <c r="AD301" s="248"/>
      <c r="AP301"/>
      <c r="AQ301"/>
      <c r="AX301"/>
    </row>
    <row r="302" spans="18:50" ht="60" customHeight="1" x14ac:dyDescent="0.25">
      <c r="R302" s="248"/>
      <c r="S302" s="248"/>
      <c r="T302" s="248"/>
      <c r="U302" s="248"/>
      <c r="V302" s="248"/>
      <c r="W302" s="248"/>
      <c r="X302" s="248"/>
      <c r="Y302" s="248"/>
      <c r="Z302" s="248"/>
      <c r="AA302" s="248"/>
      <c r="AB302" s="248"/>
      <c r="AC302" s="248"/>
      <c r="AD302" s="248"/>
      <c r="AP302"/>
      <c r="AQ302"/>
      <c r="AX302"/>
    </row>
    <row r="303" spans="18:50" ht="60" customHeight="1" x14ac:dyDescent="0.25">
      <c r="R303" s="248"/>
      <c r="S303" s="248"/>
      <c r="T303" s="248"/>
      <c r="U303" s="248"/>
      <c r="V303" s="248"/>
      <c r="W303" s="248"/>
      <c r="X303" s="248"/>
      <c r="Y303" s="248"/>
      <c r="Z303" s="248"/>
      <c r="AA303" s="248"/>
      <c r="AB303" s="248"/>
      <c r="AC303" s="248"/>
      <c r="AD303" s="248"/>
      <c r="AP303"/>
      <c r="AQ303"/>
      <c r="AX303"/>
    </row>
    <row r="304" spans="18:50" ht="60" customHeight="1" x14ac:dyDescent="0.25">
      <c r="R304" s="248"/>
      <c r="S304" s="248"/>
      <c r="T304" s="248"/>
      <c r="U304" s="248"/>
      <c r="V304" s="248"/>
      <c r="W304" s="248"/>
      <c r="X304" s="248"/>
      <c r="Y304" s="248"/>
      <c r="Z304" s="248"/>
      <c r="AA304" s="248"/>
      <c r="AB304" s="248"/>
      <c r="AC304" s="248"/>
      <c r="AD304" s="248"/>
      <c r="AP304"/>
      <c r="AQ304"/>
      <c r="AX304"/>
    </row>
    <row r="305" spans="18:50" ht="60" customHeight="1" x14ac:dyDescent="0.25">
      <c r="R305" s="248"/>
      <c r="S305" s="248"/>
      <c r="T305" s="248"/>
      <c r="U305" s="248"/>
      <c r="V305" s="248"/>
      <c r="W305" s="248"/>
      <c r="X305" s="248"/>
      <c r="Y305" s="248"/>
      <c r="Z305" s="248"/>
      <c r="AA305" s="248"/>
      <c r="AB305" s="248"/>
      <c r="AC305" s="248"/>
      <c r="AD305" s="248"/>
      <c r="AP305"/>
      <c r="AQ305"/>
      <c r="AX305"/>
    </row>
    <row r="306" spans="18:50" ht="60" customHeight="1" x14ac:dyDescent="0.25">
      <c r="R306" s="248"/>
      <c r="S306" s="248"/>
      <c r="T306" s="248"/>
      <c r="U306" s="248"/>
      <c r="V306" s="248"/>
      <c r="W306" s="248"/>
      <c r="X306" s="248"/>
      <c r="Y306" s="248"/>
      <c r="Z306" s="248"/>
      <c r="AA306" s="248"/>
      <c r="AB306" s="248"/>
      <c r="AC306" s="248"/>
      <c r="AD306" s="248"/>
      <c r="AP306"/>
      <c r="AQ306"/>
      <c r="AX306"/>
    </row>
    <row r="307" spans="18:50" ht="60" customHeight="1" x14ac:dyDescent="0.25">
      <c r="R307" s="248"/>
      <c r="S307" s="248"/>
      <c r="T307" s="248"/>
      <c r="U307" s="248"/>
      <c r="V307" s="248"/>
      <c r="W307" s="248"/>
      <c r="X307" s="248"/>
      <c r="Y307" s="248"/>
      <c r="Z307" s="248"/>
      <c r="AA307" s="248"/>
      <c r="AB307" s="248"/>
      <c r="AC307" s="248"/>
      <c r="AD307" s="248"/>
      <c r="AP307"/>
      <c r="AQ307"/>
      <c r="AX307"/>
    </row>
    <row r="308" spans="18:50" ht="60" customHeight="1" x14ac:dyDescent="0.25">
      <c r="R308" s="248"/>
      <c r="S308" s="248"/>
      <c r="T308" s="248"/>
      <c r="U308" s="248"/>
      <c r="V308" s="248"/>
      <c r="W308" s="248"/>
      <c r="X308" s="248"/>
      <c r="Y308" s="248"/>
      <c r="Z308" s="248"/>
      <c r="AA308" s="248"/>
      <c r="AB308" s="248"/>
      <c r="AC308" s="248"/>
      <c r="AD308" s="248"/>
      <c r="AP308"/>
      <c r="AQ308"/>
      <c r="AX308"/>
    </row>
    <row r="309" spans="18:50" ht="60" customHeight="1" x14ac:dyDescent="0.25">
      <c r="R309" s="248"/>
      <c r="S309" s="248"/>
      <c r="T309" s="248"/>
      <c r="U309" s="248"/>
      <c r="V309" s="248"/>
      <c r="W309" s="248"/>
      <c r="X309" s="248"/>
      <c r="Y309" s="248"/>
      <c r="Z309" s="248"/>
      <c r="AA309" s="248"/>
      <c r="AB309" s="248"/>
      <c r="AC309" s="248"/>
      <c r="AD309" s="248"/>
      <c r="AP309"/>
      <c r="AQ309"/>
      <c r="AX309"/>
    </row>
    <row r="310" spans="18:50" ht="60" customHeight="1" x14ac:dyDescent="0.25">
      <c r="R310" s="248"/>
      <c r="S310" s="248"/>
      <c r="T310" s="248"/>
      <c r="U310" s="248"/>
      <c r="V310" s="248"/>
      <c r="W310" s="248"/>
      <c r="X310" s="248"/>
      <c r="Y310" s="248"/>
      <c r="Z310" s="248"/>
      <c r="AA310" s="248"/>
      <c r="AB310" s="248"/>
      <c r="AC310" s="248"/>
      <c r="AD310" s="248"/>
      <c r="AP310"/>
      <c r="AQ310"/>
      <c r="AX310"/>
    </row>
    <row r="311" spans="18:50" ht="60" customHeight="1" x14ac:dyDescent="0.25">
      <c r="R311" s="248"/>
      <c r="S311" s="248"/>
      <c r="T311" s="248"/>
      <c r="U311" s="248"/>
      <c r="V311" s="248"/>
      <c r="W311" s="248"/>
      <c r="X311" s="248"/>
      <c r="Y311" s="248"/>
      <c r="Z311" s="248"/>
      <c r="AA311" s="248"/>
      <c r="AB311" s="248"/>
      <c r="AC311" s="248"/>
      <c r="AD311" s="248"/>
      <c r="AP311"/>
      <c r="AQ311"/>
      <c r="AX311"/>
    </row>
    <row r="312" spans="18:50" ht="60" customHeight="1" x14ac:dyDescent="0.25">
      <c r="R312" s="248"/>
      <c r="S312" s="248"/>
      <c r="T312" s="248"/>
      <c r="U312" s="248"/>
      <c r="V312" s="248"/>
      <c r="W312" s="248"/>
      <c r="X312" s="248"/>
      <c r="Y312" s="248"/>
      <c r="Z312" s="248"/>
      <c r="AA312" s="248"/>
      <c r="AB312" s="248"/>
      <c r="AC312" s="248"/>
      <c r="AD312" s="248"/>
      <c r="AP312"/>
      <c r="AQ312"/>
      <c r="AX312"/>
    </row>
    <row r="313" spans="18:50" ht="60" customHeight="1" x14ac:dyDescent="0.25">
      <c r="R313" s="248"/>
      <c r="S313" s="248"/>
      <c r="T313" s="248"/>
      <c r="U313" s="248"/>
      <c r="V313" s="248"/>
      <c r="W313" s="248"/>
      <c r="X313" s="248"/>
      <c r="Y313" s="248"/>
      <c r="Z313" s="248"/>
      <c r="AA313" s="248"/>
      <c r="AB313" s="248"/>
      <c r="AC313" s="248"/>
      <c r="AD313" s="248"/>
      <c r="AP313"/>
      <c r="AQ313"/>
      <c r="AX313"/>
    </row>
    <row r="314" spans="18:50" ht="60" customHeight="1" x14ac:dyDescent="0.25">
      <c r="R314" s="248"/>
      <c r="S314" s="248"/>
      <c r="T314" s="248"/>
      <c r="U314" s="248"/>
      <c r="V314" s="248"/>
      <c r="W314" s="248"/>
      <c r="X314" s="248"/>
      <c r="Y314" s="248"/>
      <c r="Z314" s="248"/>
      <c r="AA314" s="248"/>
      <c r="AB314" s="248"/>
      <c r="AC314" s="248"/>
      <c r="AD314" s="248"/>
      <c r="AP314"/>
      <c r="AQ314"/>
      <c r="AX314"/>
    </row>
    <row r="315" spans="18:50" ht="60" customHeight="1" x14ac:dyDescent="0.25">
      <c r="R315" s="248"/>
      <c r="S315" s="248"/>
      <c r="T315" s="248"/>
      <c r="U315" s="248"/>
      <c r="V315" s="248"/>
      <c r="W315" s="248"/>
      <c r="X315" s="248"/>
      <c r="Y315" s="248"/>
      <c r="Z315" s="248"/>
      <c r="AA315" s="248"/>
      <c r="AB315" s="248"/>
      <c r="AC315" s="248"/>
      <c r="AD315" s="248"/>
      <c r="AP315"/>
      <c r="AQ315"/>
      <c r="AX315"/>
    </row>
    <row r="316" spans="18:50" ht="60" customHeight="1" x14ac:dyDescent="0.25">
      <c r="R316" s="248"/>
      <c r="S316" s="248"/>
      <c r="T316" s="248"/>
      <c r="U316" s="248"/>
      <c r="V316" s="248"/>
      <c r="W316" s="248"/>
      <c r="X316" s="248"/>
      <c r="Y316" s="248"/>
      <c r="Z316" s="248"/>
      <c r="AA316" s="248"/>
      <c r="AB316" s="248"/>
      <c r="AC316" s="248"/>
      <c r="AD316" s="248"/>
      <c r="AP316"/>
      <c r="AQ316"/>
      <c r="AX316"/>
    </row>
    <row r="317" spans="18:50" ht="60" customHeight="1" x14ac:dyDescent="0.25">
      <c r="R317" s="248"/>
      <c r="S317" s="248"/>
      <c r="T317" s="248"/>
      <c r="U317" s="248"/>
      <c r="V317" s="248"/>
      <c r="W317" s="248"/>
      <c r="X317" s="248"/>
      <c r="Y317" s="248"/>
      <c r="Z317" s="248"/>
      <c r="AA317" s="248"/>
      <c r="AB317" s="248"/>
      <c r="AC317" s="248"/>
      <c r="AD317" s="248"/>
      <c r="AP317"/>
      <c r="AQ317"/>
      <c r="AX317"/>
    </row>
    <row r="318" spans="18:50" ht="60" customHeight="1" x14ac:dyDescent="0.25">
      <c r="R318" s="248"/>
      <c r="S318" s="248"/>
      <c r="T318" s="248"/>
      <c r="U318" s="248"/>
      <c r="V318" s="248"/>
      <c r="W318" s="248"/>
      <c r="X318" s="248"/>
      <c r="Y318" s="248"/>
      <c r="Z318" s="248"/>
      <c r="AA318" s="248"/>
      <c r="AB318" s="248"/>
      <c r="AC318" s="248"/>
      <c r="AD318" s="248"/>
      <c r="AP318"/>
      <c r="AQ318"/>
      <c r="AX318"/>
    </row>
    <row r="319" spans="18:50" ht="60" customHeight="1" x14ac:dyDescent="0.25">
      <c r="R319" s="248"/>
      <c r="S319" s="248"/>
      <c r="T319" s="248"/>
      <c r="U319" s="248"/>
      <c r="V319" s="248"/>
      <c r="W319" s="248"/>
      <c r="X319" s="248"/>
      <c r="Y319" s="248"/>
      <c r="Z319" s="248"/>
      <c r="AA319" s="248"/>
      <c r="AB319" s="248"/>
      <c r="AC319" s="248"/>
      <c r="AD319" s="248"/>
      <c r="AP319"/>
      <c r="AQ319"/>
      <c r="AX319"/>
    </row>
    <row r="320" spans="18:50" ht="60" customHeight="1" x14ac:dyDescent="0.25">
      <c r="R320" s="248"/>
      <c r="S320" s="248"/>
      <c r="T320" s="248"/>
      <c r="U320" s="248"/>
      <c r="V320" s="248"/>
      <c r="W320" s="248"/>
      <c r="X320" s="248"/>
      <c r="Y320" s="248"/>
      <c r="Z320" s="248"/>
      <c r="AA320" s="248"/>
      <c r="AB320" s="248"/>
      <c r="AC320" s="248"/>
      <c r="AD320" s="248"/>
      <c r="AP320"/>
      <c r="AQ320"/>
      <c r="AX320"/>
    </row>
    <row r="321" spans="18:50" ht="60" customHeight="1" x14ac:dyDescent="0.25">
      <c r="R321" s="248"/>
      <c r="S321" s="248"/>
      <c r="T321" s="248"/>
      <c r="U321" s="248"/>
      <c r="V321" s="248"/>
      <c r="W321" s="248"/>
      <c r="X321" s="248"/>
      <c r="Y321" s="248"/>
      <c r="Z321" s="248"/>
      <c r="AA321" s="248"/>
      <c r="AB321" s="248"/>
      <c r="AC321" s="248"/>
      <c r="AD321" s="248"/>
      <c r="AP321"/>
      <c r="AQ321"/>
      <c r="AX321"/>
    </row>
    <row r="322" spans="18:50" ht="60" customHeight="1" x14ac:dyDescent="0.25">
      <c r="R322" s="248"/>
      <c r="S322" s="248"/>
      <c r="T322" s="248"/>
      <c r="U322" s="248"/>
      <c r="V322" s="248"/>
      <c r="W322" s="248"/>
      <c r="X322" s="248"/>
      <c r="Y322" s="248"/>
      <c r="Z322" s="248"/>
      <c r="AA322" s="248"/>
      <c r="AB322" s="248"/>
      <c r="AC322" s="248"/>
      <c r="AD322" s="248"/>
      <c r="AP322"/>
      <c r="AQ322"/>
      <c r="AX322"/>
    </row>
    <row r="323" spans="18:50" ht="60" customHeight="1" x14ac:dyDescent="0.25">
      <c r="R323" s="248"/>
      <c r="S323" s="248"/>
      <c r="T323" s="248"/>
      <c r="U323" s="248"/>
      <c r="V323" s="248"/>
      <c r="W323" s="248"/>
      <c r="X323" s="248"/>
      <c r="Y323" s="248"/>
      <c r="Z323" s="248"/>
      <c r="AA323" s="248"/>
      <c r="AB323" s="248"/>
      <c r="AC323" s="248"/>
      <c r="AD323" s="248"/>
      <c r="AP323"/>
      <c r="AQ323"/>
      <c r="AX323"/>
    </row>
    <row r="324" spans="18:50" ht="60" customHeight="1" x14ac:dyDescent="0.25">
      <c r="R324" s="248"/>
      <c r="S324" s="248"/>
      <c r="T324" s="248"/>
      <c r="U324" s="248"/>
      <c r="V324" s="248"/>
      <c r="W324" s="248"/>
      <c r="X324" s="248"/>
      <c r="Y324" s="248"/>
      <c r="Z324" s="248"/>
      <c r="AA324" s="248"/>
      <c r="AB324" s="248"/>
      <c r="AC324" s="248"/>
      <c r="AD324" s="248"/>
      <c r="AP324"/>
      <c r="AQ324"/>
      <c r="AX324"/>
    </row>
    <row r="325" spans="18:50" ht="60" customHeight="1" x14ac:dyDescent="0.25">
      <c r="R325" s="248"/>
      <c r="S325" s="248"/>
      <c r="T325" s="248"/>
      <c r="U325" s="248"/>
      <c r="V325" s="248"/>
      <c r="W325" s="248"/>
      <c r="X325" s="248"/>
      <c r="Y325" s="248"/>
      <c r="Z325" s="248"/>
      <c r="AA325" s="248"/>
      <c r="AB325" s="248"/>
      <c r="AC325" s="248"/>
      <c r="AD325" s="248"/>
      <c r="AP325"/>
      <c r="AQ325"/>
      <c r="AX325"/>
    </row>
    <row r="326" spans="18:50" ht="60" customHeight="1" x14ac:dyDescent="0.25">
      <c r="R326" s="248"/>
      <c r="S326" s="248"/>
      <c r="T326" s="248"/>
      <c r="U326" s="248"/>
      <c r="V326" s="248"/>
      <c r="W326" s="248"/>
      <c r="X326" s="248"/>
      <c r="Y326" s="248"/>
      <c r="Z326" s="248"/>
      <c r="AA326" s="248"/>
      <c r="AB326" s="248"/>
      <c r="AC326" s="248"/>
      <c r="AD326" s="248"/>
      <c r="AP326"/>
      <c r="AQ326"/>
      <c r="AX326"/>
    </row>
    <row r="327" spans="18:50" ht="60" customHeight="1" x14ac:dyDescent="0.25">
      <c r="R327" s="248"/>
      <c r="S327" s="248"/>
      <c r="T327" s="248"/>
      <c r="U327" s="248"/>
      <c r="V327" s="248"/>
      <c r="W327" s="248"/>
      <c r="X327" s="248"/>
      <c r="Y327" s="248"/>
      <c r="Z327" s="248"/>
      <c r="AA327" s="248"/>
      <c r="AB327" s="248"/>
      <c r="AC327" s="248"/>
      <c r="AD327" s="248"/>
      <c r="AP327"/>
      <c r="AQ327"/>
      <c r="AX327"/>
    </row>
    <row r="328" spans="18:50" ht="60" customHeight="1" x14ac:dyDescent="0.25">
      <c r="R328" s="248"/>
      <c r="S328" s="248"/>
      <c r="T328" s="248"/>
      <c r="U328" s="248"/>
      <c r="V328" s="248"/>
      <c r="W328" s="248"/>
      <c r="X328" s="248"/>
      <c r="Y328" s="248"/>
      <c r="Z328" s="248"/>
      <c r="AA328" s="248"/>
      <c r="AB328" s="248"/>
      <c r="AC328" s="248"/>
      <c r="AD328" s="248"/>
      <c r="AP328"/>
      <c r="AQ328"/>
      <c r="AX328"/>
    </row>
    <row r="329" spans="18:50" ht="60" customHeight="1" x14ac:dyDescent="0.25">
      <c r="R329" s="248"/>
      <c r="S329" s="248"/>
      <c r="T329" s="248"/>
      <c r="U329" s="248"/>
      <c r="V329" s="248"/>
      <c r="W329" s="248"/>
      <c r="X329" s="248"/>
      <c r="Y329" s="248"/>
      <c r="Z329" s="248"/>
      <c r="AA329" s="248"/>
      <c r="AB329" s="248"/>
      <c r="AC329" s="248"/>
      <c r="AD329" s="248"/>
      <c r="AP329"/>
      <c r="AQ329"/>
      <c r="AX329"/>
    </row>
    <row r="330" spans="18:50" ht="60" customHeight="1" x14ac:dyDescent="0.25">
      <c r="R330" s="248"/>
      <c r="S330" s="248"/>
      <c r="T330" s="248"/>
      <c r="U330" s="248"/>
      <c r="V330" s="248"/>
      <c r="W330" s="248"/>
      <c r="X330" s="248"/>
      <c r="Y330" s="248"/>
      <c r="Z330" s="248"/>
      <c r="AA330" s="248"/>
      <c r="AB330" s="248"/>
      <c r="AC330" s="248"/>
      <c r="AD330" s="248"/>
      <c r="AP330"/>
      <c r="AQ330"/>
      <c r="AX330"/>
    </row>
    <row r="331" spans="18:50" ht="60" customHeight="1" x14ac:dyDescent="0.25">
      <c r="R331" s="248"/>
      <c r="S331" s="248"/>
      <c r="T331" s="248"/>
      <c r="U331" s="248"/>
      <c r="V331" s="248"/>
      <c r="W331" s="248"/>
      <c r="X331" s="248"/>
      <c r="Y331" s="248"/>
      <c r="Z331" s="248"/>
      <c r="AA331" s="248"/>
      <c r="AB331" s="248"/>
      <c r="AC331" s="248"/>
      <c r="AD331" s="248"/>
      <c r="AP331"/>
      <c r="AQ331"/>
      <c r="AX331"/>
    </row>
    <row r="332" spans="18:50" ht="60" customHeight="1" x14ac:dyDescent="0.25">
      <c r="R332" s="248"/>
      <c r="S332" s="248"/>
      <c r="T332" s="248"/>
      <c r="U332" s="248"/>
      <c r="V332" s="248"/>
      <c r="W332" s="248"/>
      <c r="X332" s="248"/>
      <c r="Y332" s="248"/>
      <c r="Z332" s="248"/>
      <c r="AA332" s="248"/>
      <c r="AB332" s="248"/>
      <c r="AC332" s="248"/>
      <c r="AD332" s="248"/>
      <c r="AP332"/>
      <c r="AQ332"/>
      <c r="AX332"/>
    </row>
    <row r="333" spans="18:50" ht="60" customHeight="1" x14ac:dyDescent="0.25">
      <c r="R333" s="248"/>
      <c r="S333" s="248"/>
      <c r="T333" s="248"/>
      <c r="U333" s="248"/>
      <c r="V333" s="248"/>
      <c r="W333" s="248"/>
      <c r="X333" s="248"/>
      <c r="Y333" s="248"/>
      <c r="Z333" s="248"/>
      <c r="AA333" s="248"/>
      <c r="AB333" s="248"/>
      <c r="AC333" s="248"/>
      <c r="AD333" s="248"/>
      <c r="AP333"/>
      <c r="AQ333"/>
      <c r="AX333"/>
    </row>
    <row r="334" spans="18:50" ht="60" customHeight="1" x14ac:dyDescent="0.25">
      <c r="R334" s="248"/>
      <c r="S334" s="248"/>
      <c r="T334" s="248"/>
      <c r="U334" s="248"/>
      <c r="V334" s="248"/>
      <c r="W334" s="248"/>
      <c r="X334" s="248"/>
      <c r="Y334" s="248"/>
      <c r="Z334" s="248"/>
      <c r="AA334" s="248"/>
      <c r="AB334" s="248"/>
      <c r="AC334" s="248"/>
      <c r="AD334" s="248"/>
      <c r="AP334"/>
      <c r="AQ334"/>
      <c r="AX334"/>
    </row>
    <row r="335" spans="18:50" ht="60" customHeight="1" x14ac:dyDescent="0.25">
      <c r="R335" s="248"/>
      <c r="S335" s="248"/>
      <c r="T335" s="248"/>
      <c r="U335" s="248"/>
      <c r="V335" s="248"/>
      <c r="W335" s="248"/>
      <c r="X335" s="248"/>
      <c r="Y335" s="248"/>
      <c r="Z335" s="248"/>
      <c r="AA335" s="248"/>
      <c r="AB335" s="248"/>
      <c r="AC335" s="248"/>
      <c r="AD335" s="248"/>
      <c r="AP335"/>
      <c r="AQ335"/>
      <c r="AX335"/>
    </row>
    <row r="336" spans="18:50" ht="60" customHeight="1" x14ac:dyDescent="0.25">
      <c r="R336" s="248"/>
      <c r="S336" s="248"/>
      <c r="T336" s="248"/>
      <c r="U336" s="248"/>
      <c r="V336" s="248"/>
      <c r="W336" s="248"/>
      <c r="X336" s="248"/>
      <c r="Y336" s="248"/>
      <c r="Z336" s="248"/>
      <c r="AA336" s="248"/>
      <c r="AB336" s="248"/>
      <c r="AC336" s="248"/>
      <c r="AD336" s="248"/>
      <c r="AP336"/>
      <c r="AQ336"/>
      <c r="AX336"/>
    </row>
    <row r="337" spans="18:50" ht="60" customHeight="1" x14ac:dyDescent="0.25">
      <c r="R337" s="248"/>
      <c r="S337" s="248"/>
      <c r="T337" s="248"/>
      <c r="U337" s="248"/>
      <c r="V337" s="248"/>
      <c r="W337" s="248"/>
      <c r="X337" s="248"/>
      <c r="Y337" s="248"/>
      <c r="Z337" s="248"/>
      <c r="AA337" s="248"/>
      <c r="AB337" s="248"/>
      <c r="AC337" s="248"/>
      <c r="AD337" s="248"/>
      <c r="AP337"/>
      <c r="AQ337"/>
      <c r="AX337"/>
    </row>
    <row r="338" spans="18:50" ht="60" customHeight="1" x14ac:dyDescent="0.25">
      <c r="R338" s="248"/>
      <c r="S338" s="248"/>
      <c r="T338" s="248"/>
      <c r="U338" s="248"/>
      <c r="V338" s="248"/>
      <c r="W338" s="248"/>
      <c r="X338" s="248"/>
      <c r="Y338" s="248"/>
      <c r="Z338" s="248"/>
      <c r="AA338" s="248"/>
      <c r="AB338" s="248"/>
      <c r="AC338" s="248"/>
      <c r="AD338" s="248"/>
      <c r="AP338"/>
      <c r="AQ338"/>
      <c r="AX338"/>
    </row>
    <row r="339" spans="18:50" ht="60" customHeight="1" x14ac:dyDescent="0.25">
      <c r="R339" s="248"/>
      <c r="S339" s="248"/>
      <c r="T339" s="248"/>
      <c r="U339" s="248"/>
      <c r="V339" s="248"/>
      <c r="W339" s="248"/>
      <c r="X339" s="248"/>
      <c r="Y339" s="248"/>
      <c r="Z339" s="248"/>
      <c r="AA339" s="248"/>
      <c r="AB339" s="248"/>
      <c r="AC339" s="248"/>
      <c r="AD339" s="248"/>
      <c r="AP339"/>
      <c r="AQ339"/>
      <c r="AX339"/>
    </row>
    <row r="340" spans="18:50" ht="60" customHeight="1" x14ac:dyDescent="0.25">
      <c r="R340" s="248"/>
      <c r="S340" s="248"/>
      <c r="T340" s="248"/>
      <c r="U340" s="248"/>
      <c r="V340" s="248"/>
      <c r="W340" s="248"/>
      <c r="X340" s="248"/>
      <c r="Y340" s="248"/>
      <c r="Z340" s="248"/>
      <c r="AA340" s="248"/>
      <c r="AB340" s="248"/>
      <c r="AC340" s="248"/>
      <c r="AD340" s="248"/>
      <c r="AP340"/>
      <c r="AQ340"/>
      <c r="AX340"/>
    </row>
    <row r="341" spans="18:50" ht="60" customHeight="1" x14ac:dyDescent="0.25">
      <c r="R341" s="248"/>
      <c r="S341" s="248"/>
      <c r="T341" s="248"/>
      <c r="U341" s="248"/>
      <c r="V341" s="248"/>
      <c r="W341" s="248"/>
      <c r="X341" s="248"/>
      <c r="Y341" s="248"/>
      <c r="Z341" s="248"/>
      <c r="AA341" s="248"/>
      <c r="AB341" s="248"/>
      <c r="AC341" s="248"/>
      <c r="AD341" s="248"/>
      <c r="AP341"/>
      <c r="AQ341"/>
      <c r="AX341"/>
    </row>
    <row r="342" spans="18:50" ht="60" customHeight="1" x14ac:dyDescent="0.25">
      <c r="R342" s="248"/>
      <c r="S342" s="248"/>
      <c r="T342" s="248"/>
      <c r="U342" s="248"/>
      <c r="V342" s="248"/>
      <c r="W342" s="248"/>
      <c r="X342" s="248"/>
      <c r="Y342" s="248"/>
      <c r="Z342" s="248"/>
      <c r="AA342" s="248"/>
      <c r="AB342" s="248"/>
      <c r="AC342" s="248"/>
      <c r="AD342" s="248"/>
      <c r="AP342"/>
      <c r="AQ342"/>
      <c r="AX342"/>
    </row>
    <row r="343" spans="18:50" ht="60" customHeight="1" x14ac:dyDescent="0.25">
      <c r="R343" s="248"/>
      <c r="S343" s="248"/>
      <c r="T343" s="248"/>
      <c r="U343" s="248"/>
      <c r="V343" s="248"/>
      <c r="W343" s="248"/>
      <c r="X343" s="248"/>
      <c r="Y343" s="248"/>
      <c r="Z343" s="248"/>
      <c r="AA343" s="248"/>
      <c r="AB343" s="248"/>
      <c r="AC343" s="248"/>
      <c r="AD343" s="248"/>
      <c r="AP343"/>
      <c r="AQ343"/>
      <c r="AX343"/>
    </row>
    <row r="344" spans="18:50" ht="60" customHeight="1" x14ac:dyDescent="0.25">
      <c r="R344" s="248"/>
      <c r="S344" s="248"/>
      <c r="T344" s="248"/>
      <c r="U344" s="248"/>
      <c r="V344" s="248"/>
      <c r="W344" s="248"/>
      <c r="X344" s="248"/>
      <c r="Y344" s="248"/>
      <c r="Z344" s="248"/>
      <c r="AA344" s="248"/>
      <c r="AB344" s="248"/>
      <c r="AC344" s="248"/>
      <c r="AD344" s="248"/>
      <c r="AP344"/>
      <c r="AQ344"/>
      <c r="AX344"/>
    </row>
    <row r="345" spans="18:50" ht="60" customHeight="1" x14ac:dyDescent="0.25">
      <c r="R345" s="248"/>
      <c r="S345" s="248"/>
      <c r="T345" s="248"/>
      <c r="U345" s="248"/>
      <c r="V345" s="248"/>
      <c r="W345" s="248"/>
      <c r="X345" s="248"/>
      <c r="Y345" s="248"/>
      <c r="Z345" s="248"/>
      <c r="AA345" s="248"/>
      <c r="AB345" s="248"/>
      <c r="AC345" s="248"/>
      <c r="AD345" s="248"/>
      <c r="AP345"/>
      <c r="AQ345"/>
      <c r="AX345"/>
    </row>
    <row r="346" spans="18:50" ht="60" customHeight="1" x14ac:dyDescent="0.25">
      <c r="R346" s="248"/>
      <c r="S346" s="248"/>
      <c r="T346" s="248"/>
      <c r="U346" s="248"/>
      <c r="V346" s="248"/>
      <c r="W346" s="248"/>
      <c r="X346" s="248"/>
      <c r="Y346" s="248"/>
      <c r="Z346" s="248"/>
      <c r="AA346" s="248"/>
      <c r="AB346" s="248"/>
      <c r="AC346" s="248"/>
      <c r="AD346" s="248"/>
      <c r="AP346"/>
      <c r="AQ346"/>
      <c r="AX346"/>
    </row>
    <row r="347" spans="18:50" ht="60" customHeight="1" x14ac:dyDescent="0.25">
      <c r="R347" s="248"/>
      <c r="S347" s="248"/>
      <c r="T347" s="248"/>
      <c r="U347" s="248"/>
      <c r="V347" s="248"/>
      <c r="W347" s="248"/>
      <c r="X347" s="248"/>
      <c r="Y347" s="248"/>
      <c r="Z347" s="248"/>
      <c r="AA347" s="248"/>
      <c r="AB347" s="248"/>
      <c r="AC347" s="248"/>
      <c r="AD347" s="248"/>
      <c r="AP347"/>
      <c r="AQ347"/>
      <c r="AX347"/>
    </row>
    <row r="348" spans="18:50" ht="60" customHeight="1" x14ac:dyDescent="0.25">
      <c r="R348" s="248"/>
      <c r="S348" s="248"/>
      <c r="T348" s="248"/>
      <c r="U348" s="248"/>
      <c r="V348" s="248"/>
      <c r="W348" s="248"/>
      <c r="X348" s="248"/>
      <c r="Y348" s="248"/>
      <c r="Z348" s="248"/>
      <c r="AA348" s="248"/>
      <c r="AB348" s="248"/>
      <c r="AC348" s="248"/>
      <c r="AD348" s="248"/>
      <c r="AP348"/>
      <c r="AQ348"/>
      <c r="AX348"/>
    </row>
    <row r="349" spans="18:50" ht="60" customHeight="1" x14ac:dyDescent="0.25">
      <c r="R349" s="248"/>
      <c r="S349" s="248"/>
      <c r="T349" s="248"/>
      <c r="U349" s="248"/>
      <c r="V349" s="248"/>
      <c r="W349" s="248"/>
      <c r="X349" s="248"/>
      <c r="Y349" s="248"/>
      <c r="Z349" s="248"/>
      <c r="AA349" s="248"/>
      <c r="AB349" s="248"/>
      <c r="AC349" s="248"/>
      <c r="AD349" s="248"/>
      <c r="AP349"/>
      <c r="AQ349"/>
      <c r="AX349"/>
    </row>
    <row r="350" spans="18:50" ht="60" customHeight="1" x14ac:dyDescent="0.25">
      <c r="R350" s="248"/>
      <c r="S350" s="248"/>
      <c r="T350" s="248"/>
      <c r="U350" s="248"/>
      <c r="V350" s="248"/>
      <c r="W350" s="248"/>
      <c r="X350" s="248"/>
      <c r="Y350" s="248"/>
      <c r="Z350" s="248"/>
      <c r="AA350" s="248"/>
      <c r="AB350" s="248"/>
      <c r="AC350" s="248"/>
      <c r="AD350" s="248"/>
      <c r="AP350"/>
      <c r="AQ350"/>
      <c r="AX350"/>
    </row>
    <row r="351" spans="18:50" ht="60" customHeight="1" x14ac:dyDescent="0.25">
      <c r="R351" s="248"/>
      <c r="S351" s="248"/>
      <c r="T351" s="248"/>
      <c r="U351" s="248"/>
      <c r="V351" s="248"/>
      <c r="W351" s="248"/>
      <c r="X351" s="248"/>
      <c r="Y351" s="248"/>
      <c r="Z351" s="248"/>
      <c r="AA351" s="248"/>
      <c r="AB351" s="248"/>
      <c r="AC351" s="248"/>
      <c r="AD351" s="248"/>
      <c r="AP351"/>
      <c r="AQ351"/>
      <c r="AX351"/>
    </row>
    <row r="352" spans="18:50" ht="60" customHeight="1" x14ac:dyDescent="0.25">
      <c r="R352" s="248"/>
      <c r="S352" s="248"/>
      <c r="T352" s="248"/>
      <c r="U352" s="248"/>
      <c r="V352" s="248"/>
      <c r="W352" s="248"/>
      <c r="X352" s="248"/>
      <c r="Y352" s="248"/>
      <c r="Z352" s="248"/>
      <c r="AA352" s="248"/>
      <c r="AB352" s="248"/>
      <c r="AC352" s="248"/>
      <c r="AD352" s="248"/>
      <c r="AP352"/>
      <c r="AQ352"/>
      <c r="AX352"/>
    </row>
    <row r="353" spans="18:50" ht="60" customHeight="1" x14ac:dyDescent="0.25">
      <c r="R353" s="248"/>
      <c r="S353" s="248"/>
      <c r="T353" s="248"/>
      <c r="U353" s="248"/>
      <c r="V353" s="248"/>
      <c r="W353" s="248"/>
      <c r="X353" s="248"/>
      <c r="Y353" s="248"/>
      <c r="Z353" s="248"/>
      <c r="AA353" s="248"/>
      <c r="AB353" s="248"/>
      <c r="AC353" s="248"/>
      <c r="AD353" s="248"/>
      <c r="AP353"/>
      <c r="AQ353"/>
      <c r="AX353"/>
    </row>
    <row r="354" spans="18:50" ht="60" customHeight="1" x14ac:dyDescent="0.25">
      <c r="R354" s="248"/>
      <c r="S354" s="248"/>
      <c r="T354" s="248"/>
      <c r="U354" s="248"/>
      <c r="V354" s="248"/>
      <c r="W354" s="248"/>
      <c r="X354" s="248"/>
      <c r="Y354" s="248"/>
      <c r="Z354" s="248"/>
      <c r="AA354" s="248"/>
      <c r="AB354" s="248"/>
      <c r="AC354" s="248"/>
      <c r="AD354" s="248"/>
      <c r="AP354"/>
      <c r="AQ354"/>
      <c r="AX354"/>
    </row>
    <row r="355" spans="18:50" ht="60" customHeight="1" x14ac:dyDescent="0.25">
      <c r="R355" s="248"/>
      <c r="S355" s="248"/>
      <c r="T355" s="248"/>
      <c r="U355" s="248"/>
      <c r="V355" s="248"/>
      <c r="W355" s="248"/>
      <c r="X355" s="248"/>
      <c r="Y355" s="248"/>
      <c r="Z355" s="248"/>
      <c r="AA355" s="248"/>
      <c r="AB355" s="248"/>
      <c r="AC355" s="248"/>
      <c r="AD355" s="248"/>
      <c r="AP355"/>
      <c r="AQ355"/>
      <c r="AX355"/>
    </row>
    <row r="356" spans="18:50" ht="60" customHeight="1" x14ac:dyDescent="0.25">
      <c r="R356" s="248"/>
      <c r="S356" s="248"/>
      <c r="T356" s="248"/>
      <c r="U356" s="248"/>
      <c r="V356" s="248"/>
      <c r="W356" s="248"/>
      <c r="X356" s="248"/>
      <c r="Y356" s="248"/>
      <c r="Z356" s="248"/>
      <c r="AA356" s="248"/>
      <c r="AB356" s="248"/>
      <c r="AC356" s="248"/>
      <c r="AD356" s="248"/>
      <c r="AP356"/>
      <c r="AQ356"/>
      <c r="AX356"/>
    </row>
    <row r="357" spans="18:50" ht="60" customHeight="1" x14ac:dyDescent="0.25">
      <c r="R357" s="248"/>
      <c r="S357" s="248"/>
      <c r="T357" s="248"/>
      <c r="U357" s="248"/>
      <c r="V357" s="248"/>
      <c r="W357" s="248"/>
      <c r="X357" s="248"/>
      <c r="Y357" s="248"/>
      <c r="Z357" s="248"/>
      <c r="AA357" s="248"/>
      <c r="AB357" s="248"/>
      <c r="AC357" s="248"/>
      <c r="AD357" s="248"/>
      <c r="AP357"/>
      <c r="AQ357"/>
      <c r="AX357"/>
    </row>
    <row r="358" spans="18:50" ht="60" customHeight="1" x14ac:dyDescent="0.25">
      <c r="R358" s="248"/>
      <c r="S358" s="248"/>
      <c r="T358" s="248"/>
      <c r="U358" s="248"/>
      <c r="V358" s="248"/>
      <c r="W358" s="248"/>
      <c r="X358" s="248"/>
      <c r="Y358" s="248"/>
      <c r="Z358" s="248"/>
      <c r="AA358" s="248"/>
      <c r="AB358" s="248"/>
      <c r="AC358" s="248"/>
      <c r="AD358" s="248"/>
      <c r="AP358"/>
      <c r="AQ358"/>
      <c r="AX358"/>
    </row>
    <row r="359" spans="18:50" ht="60" customHeight="1" x14ac:dyDescent="0.25">
      <c r="R359" s="248"/>
      <c r="S359" s="248"/>
      <c r="T359" s="248"/>
      <c r="U359" s="248"/>
      <c r="V359" s="248"/>
      <c r="W359" s="248"/>
      <c r="X359" s="248"/>
      <c r="Y359" s="248"/>
      <c r="Z359" s="248"/>
      <c r="AA359" s="248"/>
      <c r="AB359" s="248"/>
      <c r="AC359" s="248"/>
      <c r="AD359" s="248"/>
      <c r="AP359"/>
      <c r="AQ359"/>
      <c r="AX359"/>
    </row>
    <row r="360" spans="18:50" ht="60" customHeight="1" x14ac:dyDescent="0.25">
      <c r="R360" s="248"/>
      <c r="S360" s="248"/>
      <c r="T360" s="248"/>
      <c r="U360" s="248"/>
      <c r="V360" s="248"/>
      <c r="W360" s="248"/>
      <c r="X360" s="248"/>
      <c r="Y360" s="248"/>
      <c r="Z360" s="248"/>
      <c r="AA360" s="248"/>
      <c r="AB360" s="248"/>
      <c r="AC360" s="248"/>
      <c r="AD360" s="248"/>
      <c r="AP360"/>
      <c r="AQ360"/>
      <c r="AX360"/>
    </row>
    <row r="361" spans="18:50" ht="60" customHeight="1" x14ac:dyDescent="0.25">
      <c r="R361" s="248"/>
      <c r="S361" s="248"/>
      <c r="T361" s="248"/>
      <c r="U361" s="248"/>
      <c r="V361" s="248"/>
      <c r="W361" s="248"/>
      <c r="X361" s="248"/>
      <c r="Y361" s="248"/>
      <c r="Z361" s="248"/>
      <c r="AA361" s="248"/>
      <c r="AB361" s="248"/>
      <c r="AC361" s="248"/>
      <c r="AD361" s="248"/>
      <c r="AP361"/>
      <c r="AQ361"/>
      <c r="AX361"/>
    </row>
    <row r="362" spans="18:50" ht="60" customHeight="1" x14ac:dyDescent="0.25">
      <c r="R362" s="248"/>
      <c r="S362" s="248"/>
      <c r="T362" s="248"/>
      <c r="U362" s="248"/>
      <c r="V362" s="248"/>
      <c r="W362" s="248"/>
      <c r="X362" s="248"/>
      <c r="Y362" s="248"/>
      <c r="Z362" s="248"/>
      <c r="AA362" s="248"/>
      <c r="AB362" s="248"/>
      <c r="AC362" s="248"/>
      <c r="AD362" s="248"/>
      <c r="AP362"/>
      <c r="AQ362"/>
      <c r="AX362"/>
    </row>
    <row r="363" spans="18:50" ht="60" customHeight="1" x14ac:dyDescent="0.25">
      <c r="R363" s="248"/>
      <c r="S363" s="248"/>
      <c r="T363" s="248"/>
      <c r="U363" s="248"/>
      <c r="V363" s="248"/>
      <c r="W363" s="248"/>
      <c r="X363" s="248"/>
      <c r="Y363" s="248"/>
      <c r="Z363" s="248"/>
      <c r="AA363" s="248"/>
      <c r="AB363" s="248"/>
      <c r="AC363" s="248"/>
      <c r="AD363" s="248"/>
      <c r="AP363"/>
      <c r="AQ363"/>
      <c r="AX363"/>
    </row>
    <row r="364" spans="18:50" ht="60" customHeight="1" x14ac:dyDescent="0.25">
      <c r="R364" s="248"/>
      <c r="S364" s="248"/>
      <c r="T364" s="248"/>
      <c r="U364" s="248"/>
      <c r="V364" s="248"/>
      <c r="W364" s="248"/>
      <c r="X364" s="248"/>
      <c r="Y364" s="248"/>
      <c r="Z364" s="248"/>
      <c r="AA364" s="248"/>
      <c r="AB364" s="248"/>
      <c r="AC364" s="248"/>
      <c r="AD364" s="248"/>
      <c r="AP364"/>
      <c r="AQ364"/>
      <c r="AX364"/>
    </row>
    <row r="365" spans="18:50" ht="60" customHeight="1" x14ac:dyDescent="0.25">
      <c r="R365" s="248"/>
      <c r="S365" s="248"/>
      <c r="T365" s="248"/>
      <c r="U365" s="248"/>
      <c r="V365" s="248"/>
      <c r="W365" s="248"/>
      <c r="X365" s="248"/>
      <c r="Y365" s="248"/>
      <c r="Z365" s="248"/>
      <c r="AA365" s="248"/>
      <c r="AB365" s="248"/>
      <c r="AC365" s="248"/>
      <c r="AD365" s="248"/>
      <c r="AP365"/>
      <c r="AQ365"/>
      <c r="AX365"/>
    </row>
    <row r="366" spans="18:50" ht="60" customHeight="1" x14ac:dyDescent="0.25">
      <c r="R366" s="248"/>
      <c r="S366" s="248"/>
      <c r="T366" s="248"/>
      <c r="U366" s="248"/>
      <c r="V366" s="248"/>
      <c r="W366" s="248"/>
      <c r="X366" s="248"/>
      <c r="Y366" s="248"/>
      <c r="Z366" s="248"/>
      <c r="AA366" s="248"/>
      <c r="AB366" s="248"/>
      <c r="AC366" s="248"/>
      <c r="AD366" s="248"/>
      <c r="AP366"/>
      <c r="AQ366"/>
      <c r="AX366"/>
    </row>
    <row r="367" spans="18:50" ht="60" customHeight="1" x14ac:dyDescent="0.25">
      <c r="R367" s="248"/>
      <c r="S367" s="248"/>
      <c r="T367" s="248"/>
      <c r="U367" s="248"/>
      <c r="V367" s="248"/>
      <c r="W367" s="248"/>
      <c r="X367" s="248"/>
      <c r="Y367" s="248"/>
      <c r="Z367" s="248"/>
      <c r="AA367" s="248"/>
      <c r="AB367" s="248"/>
      <c r="AC367" s="248"/>
      <c r="AD367" s="248"/>
      <c r="AP367"/>
      <c r="AQ367"/>
      <c r="AX367"/>
    </row>
    <row r="368" spans="18:50" ht="60" customHeight="1" x14ac:dyDescent="0.25">
      <c r="R368" s="248"/>
      <c r="S368" s="248"/>
      <c r="T368" s="248"/>
      <c r="U368" s="248"/>
      <c r="V368" s="248"/>
      <c r="W368" s="248"/>
      <c r="X368" s="248"/>
      <c r="Y368" s="248"/>
      <c r="Z368" s="248"/>
      <c r="AA368" s="248"/>
      <c r="AB368" s="248"/>
      <c r="AC368" s="248"/>
      <c r="AD368" s="248"/>
      <c r="AP368"/>
      <c r="AQ368"/>
      <c r="AX368"/>
    </row>
    <row r="369" spans="18:50" ht="60" customHeight="1" x14ac:dyDescent="0.25">
      <c r="R369" s="248"/>
      <c r="S369" s="248"/>
      <c r="T369" s="248"/>
      <c r="U369" s="248"/>
      <c r="V369" s="248"/>
      <c r="W369" s="248"/>
      <c r="X369" s="248"/>
      <c r="Y369" s="248"/>
      <c r="Z369" s="248"/>
      <c r="AA369" s="248"/>
      <c r="AB369" s="248"/>
      <c r="AC369" s="248"/>
      <c r="AD369" s="248"/>
      <c r="AP369"/>
      <c r="AQ369"/>
      <c r="AX369"/>
    </row>
    <row r="370" spans="18:50" ht="60" customHeight="1" x14ac:dyDescent="0.25">
      <c r="R370" s="248"/>
      <c r="S370" s="248"/>
      <c r="T370" s="248"/>
      <c r="U370" s="248"/>
      <c r="V370" s="248"/>
      <c r="W370" s="248"/>
      <c r="X370" s="248"/>
      <c r="Y370" s="248"/>
      <c r="Z370" s="248"/>
      <c r="AA370" s="248"/>
      <c r="AB370" s="248"/>
      <c r="AC370" s="248"/>
      <c r="AD370" s="248"/>
      <c r="AP370"/>
      <c r="AQ370"/>
      <c r="AX370"/>
    </row>
    <row r="371" spans="18:50" ht="60" customHeight="1" x14ac:dyDescent="0.25">
      <c r="R371" s="248"/>
      <c r="S371" s="248"/>
      <c r="T371" s="248"/>
      <c r="U371" s="248"/>
      <c r="V371" s="248"/>
      <c r="W371" s="248"/>
      <c r="X371" s="248"/>
      <c r="Y371" s="248"/>
      <c r="Z371" s="248"/>
      <c r="AA371" s="248"/>
      <c r="AB371" s="248"/>
      <c r="AC371" s="248"/>
      <c r="AD371" s="248"/>
      <c r="AP371"/>
      <c r="AQ371"/>
      <c r="AX371"/>
    </row>
    <row r="372" spans="18:50" ht="60" customHeight="1" x14ac:dyDescent="0.25">
      <c r="R372" s="248"/>
      <c r="S372" s="248"/>
      <c r="T372" s="248"/>
      <c r="U372" s="248"/>
      <c r="V372" s="248"/>
      <c r="W372" s="248"/>
      <c r="X372" s="248"/>
      <c r="Y372" s="248"/>
      <c r="Z372" s="248"/>
      <c r="AA372" s="248"/>
      <c r="AB372" s="248"/>
      <c r="AC372" s="248"/>
      <c r="AD372" s="248"/>
      <c r="AP372"/>
      <c r="AQ372"/>
      <c r="AX372"/>
    </row>
    <row r="373" spans="18:50" ht="60" customHeight="1" x14ac:dyDescent="0.25">
      <c r="R373" s="248"/>
      <c r="S373" s="248"/>
      <c r="T373" s="248"/>
      <c r="U373" s="248"/>
      <c r="V373" s="248"/>
      <c r="W373" s="248"/>
      <c r="X373" s="248"/>
      <c r="Y373" s="248"/>
      <c r="Z373" s="248"/>
      <c r="AA373" s="248"/>
      <c r="AB373" s="248"/>
      <c r="AC373" s="248"/>
      <c r="AD373" s="248"/>
      <c r="AP373"/>
      <c r="AQ373"/>
      <c r="AX373"/>
    </row>
    <row r="374" spans="18:50" ht="60" customHeight="1" x14ac:dyDescent="0.25">
      <c r="R374" s="248"/>
      <c r="S374" s="248"/>
      <c r="T374" s="248"/>
      <c r="U374" s="248"/>
      <c r="V374" s="248"/>
      <c r="W374" s="248"/>
      <c r="X374" s="248"/>
      <c r="Y374" s="248"/>
      <c r="Z374" s="248"/>
      <c r="AA374" s="248"/>
      <c r="AB374" s="248"/>
      <c r="AC374" s="248"/>
      <c r="AD374" s="248"/>
      <c r="AP374"/>
      <c r="AQ374"/>
      <c r="AX374"/>
    </row>
    <row r="375" spans="18:50" ht="60" customHeight="1" x14ac:dyDescent="0.25">
      <c r="R375" s="248"/>
      <c r="S375" s="248"/>
      <c r="T375" s="248"/>
      <c r="U375" s="248"/>
      <c r="V375" s="248"/>
      <c r="W375" s="248"/>
      <c r="X375" s="248"/>
      <c r="Y375" s="248"/>
      <c r="Z375" s="248"/>
      <c r="AA375" s="248"/>
      <c r="AB375" s="248"/>
      <c r="AC375" s="248"/>
      <c r="AD375" s="248"/>
      <c r="AP375"/>
      <c r="AQ375"/>
      <c r="AX375"/>
    </row>
    <row r="376" spans="18:50" ht="60" customHeight="1" x14ac:dyDescent="0.25">
      <c r="R376" s="248"/>
      <c r="S376" s="248"/>
      <c r="T376" s="248"/>
      <c r="U376" s="248"/>
      <c r="V376" s="248"/>
      <c r="W376" s="248"/>
      <c r="X376" s="248"/>
      <c r="Y376" s="248"/>
      <c r="Z376" s="248"/>
      <c r="AA376" s="248"/>
      <c r="AB376" s="248"/>
      <c r="AC376" s="248"/>
      <c r="AD376" s="248"/>
      <c r="AP376"/>
      <c r="AQ376"/>
      <c r="AX376"/>
    </row>
    <row r="377" spans="18:50" ht="60" customHeight="1" x14ac:dyDescent="0.25">
      <c r="R377" s="248"/>
      <c r="S377" s="248"/>
      <c r="T377" s="248"/>
      <c r="U377" s="248"/>
      <c r="V377" s="248"/>
      <c r="W377" s="248"/>
      <c r="X377" s="248"/>
      <c r="Y377" s="248"/>
      <c r="Z377" s="248"/>
      <c r="AA377" s="248"/>
      <c r="AB377" s="248"/>
      <c r="AC377" s="248"/>
      <c r="AD377" s="248"/>
      <c r="AP377"/>
      <c r="AQ377"/>
      <c r="AX377"/>
    </row>
    <row r="378" spans="18:50" ht="60" customHeight="1" x14ac:dyDescent="0.25">
      <c r="R378" s="248"/>
      <c r="S378" s="248"/>
      <c r="T378" s="248"/>
      <c r="U378" s="248"/>
      <c r="V378" s="248"/>
      <c r="W378" s="248"/>
      <c r="X378" s="248"/>
      <c r="Y378" s="248"/>
      <c r="Z378" s="248"/>
      <c r="AA378" s="248"/>
      <c r="AB378" s="248"/>
      <c r="AC378" s="248"/>
      <c r="AD378" s="248"/>
      <c r="AP378"/>
      <c r="AQ378"/>
      <c r="AX378"/>
    </row>
    <row r="379" spans="18:50" ht="60" customHeight="1" x14ac:dyDescent="0.25">
      <c r="R379" s="248"/>
      <c r="S379" s="248"/>
      <c r="T379" s="248"/>
      <c r="U379" s="248"/>
      <c r="V379" s="248"/>
      <c r="W379" s="248"/>
      <c r="X379" s="248"/>
      <c r="Y379" s="248"/>
      <c r="Z379" s="248"/>
      <c r="AA379" s="248"/>
      <c r="AB379" s="248"/>
      <c r="AC379" s="248"/>
      <c r="AD379" s="248"/>
      <c r="AP379"/>
      <c r="AQ379"/>
      <c r="AX379"/>
    </row>
    <row r="380" spans="18:50" ht="60" customHeight="1" x14ac:dyDescent="0.25">
      <c r="R380" s="248"/>
      <c r="S380" s="248"/>
      <c r="T380" s="248"/>
      <c r="U380" s="248"/>
      <c r="V380" s="248"/>
      <c r="W380" s="248"/>
      <c r="X380" s="248"/>
      <c r="Y380" s="248"/>
      <c r="Z380" s="248"/>
      <c r="AA380" s="248"/>
      <c r="AB380" s="248"/>
      <c r="AC380" s="248"/>
      <c r="AD380" s="248"/>
      <c r="AP380"/>
      <c r="AQ380"/>
      <c r="AX380"/>
    </row>
    <row r="381" spans="18:50" ht="60" customHeight="1" x14ac:dyDescent="0.25">
      <c r="R381" s="248"/>
      <c r="S381" s="248"/>
      <c r="T381" s="248"/>
      <c r="U381" s="248"/>
      <c r="V381" s="248"/>
      <c r="W381" s="248"/>
      <c r="X381" s="248"/>
      <c r="Y381" s="248"/>
      <c r="Z381" s="248"/>
      <c r="AA381" s="248"/>
      <c r="AB381" s="248"/>
      <c r="AC381" s="248"/>
      <c r="AD381" s="248"/>
      <c r="AP381"/>
      <c r="AQ381"/>
      <c r="AX381"/>
    </row>
    <row r="382" spans="18:50" ht="60" customHeight="1" x14ac:dyDescent="0.25">
      <c r="R382" s="248"/>
      <c r="S382" s="248"/>
      <c r="T382" s="248"/>
      <c r="U382" s="248"/>
      <c r="V382" s="248"/>
      <c r="W382" s="248"/>
      <c r="X382" s="248"/>
      <c r="Y382" s="248"/>
      <c r="Z382" s="248"/>
      <c r="AA382" s="248"/>
      <c r="AB382" s="248"/>
      <c r="AC382" s="248"/>
      <c r="AD382" s="248"/>
      <c r="AP382"/>
      <c r="AQ382"/>
      <c r="AX382"/>
    </row>
    <row r="383" spans="18:50" ht="60" customHeight="1" x14ac:dyDescent="0.25">
      <c r="R383" s="248"/>
      <c r="S383" s="248"/>
      <c r="T383" s="248"/>
      <c r="U383" s="248"/>
      <c r="V383" s="248"/>
      <c r="W383" s="248"/>
      <c r="X383" s="248"/>
      <c r="Y383" s="248"/>
      <c r="Z383" s="248"/>
      <c r="AA383" s="248"/>
      <c r="AB383" s="248"/>
      <c r="AC383" s="248"/>
      <c r="AD383" s="248"/>
      <c r="AP383"/>
      <c r="AQ383"/>
      <c r="AX383"/>
    </row>
    <row r="384" spans="18:50" ht="60" customHeight="1" x14ac:dyDescent="0.25">
      <c r="R384" s="248"/>
      <c r="S384" s="248"/>
      <c r="T384" s="248"/>
      <c r="U384" s="248"/>
      <c r="V384" s="248"/>
      <c r="W384" s="248"/>
      <c r="X384" s="248"/>
      <c r="Y384" s="248"/>
      <c r="Z384" s="248"/>
      <c r="AA384" s="248"/>
      <c r="AB384" s="248"/>
      <c r="AC384" s="248"/>
      <c r="AD384" s="248"/>
      <c r="AP384"/>
      <c r="AQ384"/>
      <c r="AX384"/>
    </row>
    <row r="385" spans="18:50" ht="60" customHeight="1" x14ac:dyDescent="0.25">
      <c r="R385" s="248"/>
      <c r="S385" s="248"/>
      <c r="T385" s="248"/>
      <c r="U385" s="248"/>
      <c r="V385" s="248"/>
      <c r="W385" s="248"/>
      <c r="X385" s="248"/>
      <c r="Y385" s="248"/>
      <c r="Z385" s="248"/>
      <c r="AA385" s="248"/>
      <c r="AB385" s="248"/>
      <c r="AC385" s="248"/>
      <c r="AD385" s="248"/>
      <c r="AP385"/>
      <c r="AQ385"/>
      <c r="AX385"/>
    </row>
    <row r="386" spans="18:50" ht="60" customHeight="1" x14ac:dyDescent="0.25">
      <c r="R386" s="248"/>
      <c r="S386" s="248"/>
      <c r="T386" s="248"/>
      <c r="U386" s="248"/>
      <c r="V386" s="248"/>
      <c r="W386" s="248"/>
      <c r="X386" s="248"/>
      <c r="Y386" s="248"/>
      <c r="Z386" s="248"/>
      <c r="AA386" s="248"/>
      <c r="AB386" s="248"/>
      <c r="AC386" s="248"/>
      <c r="AD386" s="248"/>
      <c r="AP386"/>
      <c r="AQ386"/>
      <c r="AX386"/>
    </row>
    <row r="387" spans="18:50" ht="60" customHeight="1" x14ac:dyDescent="0.25">
      <c r="R387" s="248"/>
      <c r="S387" s="248"/>
      <c r="T387" s="248"/>
      <c r="U387" s="248"/>
      <c r="V387" s="248"/>
      <c r="W387" s="248"/>
      <c r="X387" s="248"/>
      <c r="Y387" s="248"/>
      <c r="Z387" s="248"/>
      <c r="AA387" s="248"/>
      <c r="AB387" s="248"/>
      <c r="AC387" s="248"/>
      <c r="AD387" s="248"/>
      <c r="AP387"/>
      <c r="AQ387"/>
      <c r="AX387"/>
    </row>
    <row r="388" spans="18:50" ht="60" customHeight="1" x14ac:dyDescent="0.25">
      <c r="R388" s="248"/>
      <c r="S388" s="248"/>
      <c r="T388" s="248"/>
      <c r="U388" s="248"/>
      <c r="V388" s="248"/>
      <c r="W388" s="248"/>
      <c r="X388" s="248"/>
      <c r="Y388" s="248"/>
      <c r="Z388" s="248"/>
      <c r="AA388" s="248"/>
      <c r="AB388" s="248"/>
      <c r="AC388" s="248"/>
      <c r="AD388" s="248"/>
      <c r="AP388"/>
      <c r="AQ388"/>
      <c r="AX388"/>
    </row>
    <row r="389" spans="18:50" ht="60" customHeight="1" x14ac:dyDescent="0.25">
      <c r="R389" s="248"/>
      <c r="S389" s="248"/>
      <c r="T389" s="248"/>
      <c r="U389" s="248"/>
      <c r="V389" s="248"/>
      <c r="W389" s="248"/>
      <c r="X389" s="248"/>
      <c r="Y389" s="248"/>
      <c r="Z389" s="248"/>
      <c r="AA389" s="248"/>
      <c r="AB389" s="248"/>
      <c r="AC389" s="248"/>
      <c r="AD389" s="248"/>
      <c r="AP389"/>
      <c r="AQ389"/>
      <c r="AX389"/>
    </row>
    <row r="390" spans="18:50" ht="60" customHeight="1" x14ac:dyDescent="0.25">
      <c r="R390" s="248"/>
      <c r="S390" s="248"/>
      <c r="T390" s="248"/>
      <c r="U390" s="248"/>
      <c r="V390" s="248"/>
      <c r="W390" s="248"/>
      <c r="X390" s="248"/>
      <c r="Y390" s="248"/>
      <c r="Z390" s="248"/>
      <c r="AA390" s="248"/>
      <c r="AB390" s="248"/>
      <c r="AC390" s="248"/>
      <c r="AD390" s="248"/>
      <c r="AP390"/>
      <c r="AQ390"/>
      <c r="AX390"/>
    </row>
    <row r="391" spans="18:50" ht="60" customHeight="1" x14ac:dyDescent="0.25">
      <c r="R391" s="248"/>
      <c r="S391" s="248"/>
      <c r="T391" s="248"/>
      <c r="U391" s="248"/>
      <c r="V391" s="248"/>
      <c r="W391" s="248"/>
      <c r="X391" s="248"/>
      <c r="Y391" s="248"/>
      <c r="Z391" s="248"/>
      <c r="AA391" s="248"/>
      <c r="AB391" s="248"/>
      <c r="AC391" s="248"/>
      <c r="AD391" s="248"/>
      <c r="AP391"/>
      <c r="AQ391"/>
      <c r="AX391"/>
    </row>
    <row r="392" spans="18:50" ht="60" customHeight="1" x14ac:dyDescent="0.25">
      <c r="R392" s="248"/>
      <c r="S392" s="248"/>
      <c r="T392" s="248"/>
      <c r="U392" s="248"/>
      <c r="V392" s="248"/>
      <c r="W392" s="248"/>
      <c r="X392" s="248"/>
      <c r="Y392" s="248"/>
      <c r="Z392" s="248"/>
      <c r="AA392" s="248"/>
      <c r="AB392" s="248"/>
      <c r="AC392" s="248"/>
      <c r="AD392" s="248"/>
      <c r="AP392"/>
      <c r="AQ392"/>
      <c r="AX392"/>
    </row>
    <row r="393" spans="18:50" ht="60" customHeight="1" x14ac:dyDescent="0.25">
      <c r="R393" s="248"/>
      <c r="S393" s="248"/>
      <c r="T393" s="248"/>
      <c r="U393" s="248"/>
      <c r="V393" s="248"/>
      <c r="W393" s="248"/>
      <c r="X393" s="248"/>
      <c r="Y393" s="248"/>
      <c r="Z393" s="248"/>
      <c r="AA393" s="248"/>
      <c r="AB393" s="248"/>
      <c r="AC393" s="248"/>
      <c r="AD393" s="248"/>
      <c r="AP393"/>
      <c r="AQ393"/>
      <c r="AX393"/>
    </row>
    <row r="394" spans="18:50" ht="60" customHeight="1" x14ac:dyDescent="0.25">
      <c r="R394" s="248"/>
      <c r="S394" s="248"/>
      <c r="T394" s="248"/>
      <c r="U394" s="248"/>
      <c r="V394" s="248"/>
      <c r="W394" s="248"/>
      <c r="X394" s="248"/>
      <c r="Y394" s="248"/>
      <c r="Z394" s="248"/>
      <c r="AA394" s="248"/>
      <c r="AB394" s="248"/>
      <c r="AC394" s="248"/>
      <c r="AD394" s="248"/>
      <c r="AP394"/>
      <c r="AQ394"/>
      <c r="AX394"/>
    </row>
    <row r="395" spans="18:50" ht="60" customHeight="1" x14ac:dyDescent="0.25">
      <c r="R395" s="248"/>
      <c r="S395" s="248"/>
      <c r="T395" s="248"/>
      <c r="U395" s="248"/>
      <c r="V395" s="248"/>
      <c r="W395" s="248"/>
      <c r="X395" s="248"/>
      <c r="Y395" s="248"/>
      <c r="Z395" s="248"/>
      <c r="AA395" s="248"/>
      <c r="AB395" s="248"/>
      <c r="AC395" s="248"/>
      <c r="AD395" s="248"/>
      <c r="AP395"/>
      <c r="AQ395"/>
      <c r="AX395"/>
    </row>
    <row r="396" spans="18:50" ht="60" customHeight="1" x14ac:dyDescent="0.25">
      <c r="R396" s="248"/>
      <c r="S396" s="248"/>
      <c r="T396" s="248"/>
      <c r="U396" s="248"/>
      <c r="V396" s="248"/>
      <c r="W396" s="248"/>
      <c r="X396" s="248"/>
      <c r="Y396" s="248"/>
      <c r="Z396" s="248"/>
      <c r="AA396" s="248"/>
      <c r="AB396" s="248"/>
      <c r="AC396" s="248"/>
      <c r="AD396" s="248"/>
      <c r="AP396"/>
      <c r="AQ396"/>
      <c r="AX396"/>
    </row>
    <row r="397" spans="18:50" ht="60" customHeight="1" x14ac:dyDescent="0.25">
      <c r="R397" s="248"/>
      <c r="S397" s="248"/>
      <c r="T397" s="248"/>
      <c r="U397" s="248"/>
      <c r="V397" s="248"/>
      <c r="W397" s="248"/>
      <c r="X397" s="248"/>
      <c r="Y397" s="248"/>
      <c r="Z397" s="248"/>
      <c r="AA397" s="248"/>
      <c r="AB397" s="248"/>
      <c r="AC397" s="248"/>
      <c r="AD397" s="248"/>
      <c r="AP397"/>
      <c r="AQ397"/>
      <c r="AX397"/>
    </row>
    <row r="398" spans="18:50" ht="60" customHeight="1" x14ac:dyDescent="0.25">
      <c r="R398" s="248"/>
      <c r="S398" s="248"/>
      <c r="T398" s="248"/>
      <c r="U398" s="248"/>
      <c r="V398" s="248"/>
      <c r="W398" s="248"/>
      <c r="X398" s="248"/>
      <c r="Y398" s="248"/>
      <c r="Z398" s="248"/>
      <c r="AA398" s="248"/>
      <c r="AB398" s="248"/>
      <c r="AC398" s="248"/>
      <c r="AD398" s="248"/>
      <c r="AP398"/>
      <c r="AQ398"/>
      <c r="AX398"/>
    </row>
    <row r="399" spans="18:50" ht="60" customHeight="1" x14ac:dyDescent="0.25">
      <c r="R399" s="248"/>
      <c r="S399" s="248"/>
      <c r="T399" s="248"/>
      <c r="U399" s="248"/>
      <c r="V399" s="248"/>
      <c r="W399" s="248"/>
      <c r="X399" s="248"/>
      <c r="Y399" s="248"/>
      <c r="Z399" s="248"/>
      <c r="AA399" s="248"/>
      <c r="AB399" s="248"/>
      <c r="AC399" s="248"/>
      <c r="AD399" s="248"/>
      <c r="AP399"/>
      <c r="AQ399"/>
      <c r="AX399"/>
    </row>
    <row r="400" spans="18:50" ht="60" customHeight="1" x14ac:dyDescent="0.25">
      <c r="R400" s="248"/>
      <c r="S400" s="248"/>
      <c r="T400" s="248"/>
      <c r="U400" s="248"/>
      <c r="V400" s="248"/>
      <c r="W400" s="248"/>
      <c r="X400" s="248"/>
      <c r="Y400" s="248"/>
      <c r="Z400" s="248"/>
      <c r="AA400" s="248"/>
      <c r="AB400" s="248"/>
      <c r="AC400" s="248"/>
      <c r="AD400" s="248"/>
      <c r="AP400"/>
      <c r="AQ400"/>
      <c r="AX400"/>
    </row>
    <row r="401" spans="18:50" ht="60" customHeight="1" x14ac:dyDescent="0.25">
      <c r="R401" s="248"/>
      <c r="S401" s="248"/>
      <c r="T401" s="248"/>
      <c r="U401" s="248"/>
      <c r="V401" s="248"/>
      <c r="W401" s="248"/>
      <c r="X401" s="248"/>
      <c r="Y401" s="248"/>
      <c r="Z401" s="248"/>
      <c r="AA401" s="248"/>
      <c r="AB401" s="248"/>
      <c r="AC401" s="248"/>
      <c r="AD401" s="248"/>
      <c r="AP401"/>
      <c r="AQ401"/>
      <c r="AX401"/>
    </row>
    <row r="402" spans="18:50" ht="60" customHeight="1" x14ac:dyDescent="0.25">
      <c r="R402" s="248"/>
      <c r="S402" s="248"/>
      <c r="T402" s="248"/>
      <c r="U402" s="248"/>
      <c r="V402" s="248"/>
      <c r="W402" s="248"/>
      <c r="X402" s="248"/>
      <c r="Y402" s="248"/>
      <c r="Z402" s="248"/>
      <c r="AA402" s="248"/>
      <c r="AB402" s="248"/>
      <c r="AC402" s="248"/>
      <c r="AD402" s="248"/>
      <c r="AP402"/>
      <c r="AQ402"/>
      <c r="AX402"/>
    </row>
    <row r="403" spans="18:50" ht="60" customHeight="1" x14ac:dyDescent="0.25">
      <c r="R403" s="248"/>
      <c r="S403" s="248"/>
      <c r="T403" s="248"/>
      <c r="U403" s="248"/>
      <c r="V403" s="248"/>
      <c r="W403" s="248"/>
      <c r="X403" s="248"/>
      <c r="Y403" s="248"/>
      <c r="Z403" s="248"/>
      <c r="AA403" s="248"/>
      <c r="AB403" s="248"/>
      <c r="AC403" s="248"/>
      <c r="AD403" s="248"/>
      <c r="AP403"/>
      <c r="AQ403"/>
      <c r="AX403"/>
    </row>
    <row r="404" spans="18:50" ht="60" customHeight="1" x14ac:dyDescent="0.25">
      <c r="R404" s="248"/>
      <c r="S404" s="248"/>
      <c r="T404" s="248"/>
      <c r="U404" s="248"/>
      <c r="V404" s="248"/>
      <c r="W404" s="248"/>
      <c r="X404" s="248"/>
      <c r="Y404" s="248"/>
      <c r="Z404" s="248"/>
      <c r="AA404" s="248"/>
      <c r="AB404" s="248"/>
      <c r="AC404" s="248"/>
      <c r="AD404" s="248"/>
      <c r="AP404"/>
      <c r="AQ404"/>
      <c r="AX404"/>
    </row>
    <row r="405" spans="18:50" ht="60" customHeight="1" x14ac:dyDescent="0.25">
      <c r="R405" s="248"/>
      <c r="S405" s="248"/>
      <c r="T405" s="248"/>
      <c r="U405" s="248"/>
      <c r="V405" s="248"/>
      <c r="W405" s="248"/>
      <c r="X405" s="248"/>
      <c r="Y405" s="248"/>
      <c r="Z405" s="248"/>
      <c r="AA405" s="248"/>
      <c r="AB405" s="248"/>
      <c r="AC405" s="248"/>
      <c r="AD405" s="248"/>
      <c r="AP405"/>
      <c r="AQ405"/>
      <c r="AX405"/>
    </row>
    <row r="406" spans="18:50" ht="60" customHeight="1" x14ac:dyDescent="0.25">
      <c r="R406" s="248"/>
      <c r="S406" s="248"/>
      <c r="T406" s="248"/>
      <c r="U406" s="248"/>
      <c r="V406" s="248"/>
      <c r="W406" s="248"/>
      <c r="X406" s="248"/>
      <c r="Y406" s="248"/>
      <c r="Z406" s="248"/>
      <c r="AA406" s="248"/>
      <c r="AB406" s="248"/>
      <c r="AC406" s="248"/>
      <c r="AD406" s="248"/>
      <c r="AP406"/>
      <c r="AQ406"/>
      <c r="AX406"/>
    </row>
    <row r="407" spans="18:50" ht="60" customHeight="1" x14ac:dyDescent="0.25">
      <c r="R407" s="248"/>
      <c r="S407" s="248"/>
      <c r="T407" s="248"/>
      <c r="U407" s="248"/>
      <c r="V407" s="248"/>
      <c r="W407" s="248"/>
      <c r="X407" s="248"/>
      <c r="Y407" s="248"/>
      <c r="Z407" s="248"/>
      <c r="AA407" s="248"/>
      <c r="AB407" s="248"/>
      <c r="AC407" s="248"/>
      <c r="AD407" s="248"/>
      <c r="AP407"/>
      <c r="AQ407"/>
      <c r="AX407"/>
    </row>
    <row r="408" spans="18:50" ht="60" customHeight="1" x14ac:dyDescent="0.25">
      <c r="R408" s="248"/>
      <c r="S408" s="248"/>
      <c r="T408" s="248"/>
      <c r="U408" s="248"/>
      <c r="V408" s="248"/>
      <c r="W408" s="248"/>
      <c r="X408" s="248"/>
      <c r="Y408" s="248"/>
      <c r="Z408" s="248"/>
      <c r="AA408" s="248"/>
      <c r="AB408" s="248"/>
      <c r="AC408" s="248"/>
      <c r="AD408" s="248"/>
      <c r="AP408"/>
      <c r="AQ408"/>
      <c r="AX408"/>
    </row>
    <row r="409" spans="18:50" ht="60" customHeight="1" x14ac:dyDescent="0.25">
      <c r="R409" s="248"/>
      <c r="S409" s="248"/>
      <c r="T409" s="248"/>
      <c r="U409" s="248"/>
      <c r="V409" s="248"/>
      <c r="W409" s="248"/>
      <c r="X409" s="248"/>
      <c r="Y409" s="248"/>
      <c r="Z409" s="248"/>
      <c r="AA409" s="248"/>
      <c r="AB409" s="248"/>
      <c r="AC409" s="248"/>
      <c r="AD409" s="248"/>
      <c r="AP409"/>
      <c r="AQ409"/>
      <c r="AX409"/>
    </row>
    <row r="410" spans="18:50" ht="60" customHeight="1" x14ac:dyDescent="0.25">
      <c r="R410" s="248"/>
      <c r="S410" s="248"/>
      <c r="T410" s="248"/>
      <c r="U410" s="248"/>
      <c r="V410" s="248"/>
      <c r="W410" s="248"/>
      <c r="X410" s="248"/>
      <c r="Y410" s="248"/>
      <c r="Z410" s="248"/>
      <c r="AA410" s="248"/>
      <c r="AB410" s="248"/>
      <c r="AC410" s="248"/>
      <c r="AD410" s="248"/>
      <c r="AP410"/>
      <c r="AQ410"/>
      <c r="AX410"/>
    </row>
    <row r="411" spans="18:50" ht="60" customHeight="1" x14ac:dyDescent="0.25">
      <c r="R411" s="248"/>
      <c r="S411" s="248"/>
      <c r="T411" s="248"/>
      <c r="U411" s="248"/>
      <c r="V411" s="248"/>
      <c r="W411" s="248"/>
      <c r="X411" s="248"/>
      <c r="Y411" s="248"/>
      <c r="Z411" s="248"/>
      <c r="AA411" s="248"/>
      <c r="AB411" s="248"/>
      <c r="AC411" s="248"/>
      <c r="AD411" s="248"/>
      <c r="AP411"/>
      <c r="AQ411"/>
      <c r="AX411"/>
    </row>
    <row r="412" spans="18:50" ht="60" customHeight="1" x14ac:dyDescent="0.25">
      <c r="R412" s="248"/>
      <c r="S412" s="248"/>
      <c r="T412" s="248"/>
      <c r="U412" s="248"/>
      <c r="V412" s="248"/>
      <c r="W412" s="248"/>
      <c r="X412" s="248"/>
      <c r="Y412" s="248"/>
      <c r="Z412" s="248"/>
      <c r="AA412" s="248"/>
      <c r="AB412" s="248"/>
      <c r="AC412" s="248"/>
      <c r="AD412" s="248"/>
      <c r="AP412"/>
      <c r="AQ412"/>
      <c r="AX412"/>
    </row>
    <row r="413" spans="18:50" ht="60" customHeight="1" x14ac:dyDescent="0.25">
      <c r="R413" s="248"/>
      <c r="S413" s="248"/>
      <c r="T413" s="248"/>
      <c r="U413" s="248"/>
      <c r="V413" s="248"/>
      <c r="W413" s="248"/>
      <c r="X413" s="248"/>
      <c r="Y413" s="248"/>
      <c r="Z413" s="248"/>
      <c r="AA413" s="248"/>
      <c r="AB413" s="248"/>
      <c r="AC413" s="248"/>
      <c r="AD413" s="248"/>
      <c r="AP413"/>
      <c r="AQ413"/>
      <c r="AX413"/>
    </row>
    <row r="414" spans="18:50" ht="60" customHeight="1" x14ac:dyDescent="0.25">
      <c r="R414" s="248"/>
      <c r="S414" s="248"/>
      <c r="T414" s="248"/>
      <c r="U414" s="248"/>
      <c r="V414" s="248"/>
      <c r="W414" s="248"/>
      <c r="X414" s="248"/>
      <c r="Y414" s="248"/>
      <c r="Z414" s="248"/>
      <c r="AA414" s="248"/>
      <c r="AB414" s="248"/>
      <c r="AC414" s="248"/>
      <c r="AD414" s="248"/>
      <c r="AP414"/>
      <c r="AQ414"/>
      <c r="AX414"/>
    </row>
    <row r="415" spans="18:50" ht="60" customHeight="1" x14ac:dyDescent="0.25">
      <c r="R415" s="248"/>
      <c r="S415" s="248"/>
      <c r="T415" s="248"/>
      <c r="U415" s="248"/>
      <c r="V415" s="248"/>
      <c r="W415" s="248"/>
      <c r="X415" s="248"/>
      <c r="Y415" s="248"/>
      <c r="Z415" s="248"/>
      <c r="AA415" s="248"/>
      <c r="AB415" s="248"/>
      <c r="AC415" s="248"/>
      <c r="AD415" s="248"/>
      <c r="AP415"/>
      <c r="AQ415"/>
      <c r="AX415"/>
    </row>
    <row r="416" spans="18:50" ht="60" customHeight="1" x14ac:dyDescent="0.25">
      <c r="R416" s="248"/>
      <c r="S416" s="248"/>
      <c r="T416" s="248"/>
      <c r="U416" s="248"/>
      <c r="V416" s="248"/>
      <c r="W416" s="248"/>
      <c r="X416" s="248"/>
      <c r="Y416" s="248"/>
      <c r="Z416" s="248"/>
      <c r="AA416" s="248"/>
      <c r="AB416" s="248"/>
      <c r="AC416" s="248"/>
      <c r="AD416" s="248"/>
      <c r="AP416"/>
      <c r="AQ416"/>
      <c r="AX416"/>
    </row>
    <row r="417" spans="18:50" ht="60" customHeight="1" x14ac:dyDescent="0.25">
      <c r="R417" s="248"/>
      <c r="S417" s="248"/>
      <c r="T417" s="248"/>
      <c r="U417" s="248"/>
      <c r="V417" s="248"/>
      <c r="W417" s="248"/>
      <c r="X417" s="248"/>
      <c r="Y417" s="248"/>
      <c r="Z417" s="248"/>
      <c r="AA417" s="248"/>
      <c r="AB417" s="248"/>
      <c r="AC417" s="248"/>
      <c r="AD417" s="248"/>
      <c r="AP417"/>
      <c r="AQ417"/>
      <c r="AX417"/>
    </row>
    <row r="418" spans="18:50" ht="60" customHeight="1" x14ac:dyDescent="0.25">
      <c r="R418" s="248"/>
      <c r="S418" s="248"/>
      <c r="T418" s="248"/>
      <c r="U418" s="248"/>
      <c r="V418" s="248"/>
      <c r="W418" s="248"/>
      <c r="X418" s="248"/>
      <c r="Y418" s="248"/>
      <c r="Z418" s="248"/>
      <c r="AA418" s="248"/>
      <c r="AB418" s="248"/>
      <c r="AC418" s="248"/>
      <c r="AD418" s="248"/>
      <c r="AP418"/>
      <c r="AQ418"/>
      <c r="AX418"/>
    </row>
    <row r="419" spans="18:50" ht="60" customHeight="1" x14ac:dyDescent="0.25">
      <c r="R419" s="248"/>
      <c r="S419" s="248"/>
      <c r="T419" s="248"/>
      <c r="U419" s="248"/>
      <c r="V419" s="248"/>
      <c r="W419" s="248"/>
      <c r="X419" s="248"/>
      <c r="Y419" s="248"/>
      <c r="Z419" s="248"/>
      <c r="AA419" s="248"/>
      <c r="AB419" s="248"/>
      <c r="AC419" s="248"/>
      <c r="AD419" s="248"/>
      <c r="AP419"/>
      <c r="AQ419"/>
      <c r="AX419"/>
    </row>
    <row r="420" spans="18:50" ht="60" customHeight="1" x14ac:dyDescent="0.25">
      <c r="R420" s="248"/>
      <c r="S420" s="248"/>
      <c r="T420" s="248"/>
      <c r="U420" s="248"/>
      <c r="V420" s="248"/>
      <c r="W420" s="248"/>
      <c r="X420" s="248"/>
      <c r="Y420" s="248"/>
      <c r="Z420" s="248"/>
      <c r="AA420" s="248"/>
      <c r="AB420" s="248"/>
      <c r="AC420" s="248"/>
      <c r="AD420" s="248"/>
      <c r="AP420"/>
      <c r="AQ420"/>
      <c r="AX420"/>
    </row>
    <row r="421" spans="18:50" ht="60" customHeight="1" x14ac:dyDescent="0.25">
      <c r="R421" s="248"/>
      <c r="S421" s="248"/>
      <c r="T421" s="248"/>
      <c r="U421" s="248"/>
      <c r="V421" s="248"/>
      <c r="W421" s="248"/>
      <c r="X421" s="248"/>
      <c r="Y421" s="248"/>
      <c r="Z421" s="248"/>
      <c r="AA421" s="248"/>
      <c r="AB421" s="248"/>
      <c r="AC421" s="248"/>
      <c r="AD421" s="248"/>
      <c r="AP421"/>
      <c r="AQ421"/>
      <c r="AX421"/>
    </row>
    <row r="422" spans="18:50" ht="60" customHeight="1" x14ac:dyDescent="0.25">
      <c r="R422" s="248"/>
      <c r="S422" s="248"/>
      <c r="T422" s="248"/>
      <c r="U422" s="248"/>
      <c r="V422" s="248"/>
      <c r="W422" s="248"/>
      <c r="X422" s="248"/>
      <c r="Y422" s="248"/>
      <c r="Z422" s="248"/>
      <c r="AA422" s="248"/>
      <c r="AB422" s="248"/>
      <c r="AC422" s="248"/>
      <c r="AD422" s="248"/>
      <c r="AP422"/>
      <c r="AQ422"/>
      <c r="AX422"/>
    </row>
    <row r="423" spans="18:50" ht="60" customHeight="1" x14ac:dyDescent="0.25">
      <c r="R423" s="248"/>
      <c r="S423" s="248"/>
      <c r="T423" s="248"/>
      <c r="U423" s="248"/>
      <c r="V423" s="248"/>
      <c r="W423" s="248"/>
      <c r="X423" s="248"/>
      <c r="Y423" s="248"/>
      <c r="Z423" s="248"/>
      <c r="AA423" s="248"/>
      <c r="AB423" s="248"/>
      <c r="AC423" s="248"/>
      <c r="AD423" s="248"/>
      <c r="AP423"/>
      <c r="AQ423"/>
      <c r="AX423"/>
    </row>
    <row r="424" spans="18:50" ht="60" customHeight="1" x14ac:dyDescent="0.25">
      <c r="R424" s="248"/>
      <c r="S424" s="248"/>
      <c r="T424" s="248"/>
      <c r="U424" s="248"/>
      <c r="V424" s="248"/>
      <c r="W424" s="248"/>
      <c r="X424" s="248"/>
      <c r="Y424" s="248"/>
      <c r="Z424" s="248"/>
      <c r="AA424" s="248"/>
      <c r="AB424" s="248"/>
      <c r="AC424" s="248"/>
      <c r="AD424" s="248"/>
      <c r="AP424"/>
      <c r="AQ424"/>
      <c r="AX424"/>
    </row>
    <row r="425" spans="18:50" ht="60" customHeight="1" x14ac:dyDescent="0.25">
      <c r="R425" s="248"/>
      <c r="S425" s="248"/>
      <c r="T425" s="248"/>
      <c r="U425" s="248"/>
      <c r="V425" s="248"/>
      <c r="W425" s="248"/>
      <c r="X425" s="248"/>
      <c r="Y425" s="248"/>
      <c r="Z425" s="248"/>
      <c r="AA425" s="248"/>
      <c r="AB425" s="248"/>
      <c r="AC425" s="248"/>
      <c r="AD425" s="248"/>
      <c r="AP425"/>
      <c r="AQ425"/>
      <c r="AX425"/>
    </row>
    <row r="426" spans="18:50" ht="60" customHeight="1" x14ac:dyDescent="0.25">
      <c r="R426" s="248"/>
      <c r="S426" s="248"/>
      <c r="T426" s="248"/>
      <c r="U426" s="248"/>
      <c r="V426" s="248"/>
      <c r="W426" s="248"/>
      <c r="X426" s="248"/>
      <c r="Y426" s="248"/>
      <c r="Z426" s="248"/>
      <c r="AA426" s="248"/>
      <c r="AB426" s="248"/>
      <c r="AC426" s="248"/>
      <c r="AD426" s="248"/>
      <c r="AP426"/>
      <c r="AQ426"/>
      <c r="AX426"/>
    </row>
    <row r="427" spans="18:50" ht="60" customHeight="1" x14ac:dyDescent="0.25">
      <c r="R427" s="248"/>
      <c r="S427" s="248"/>
      <c r="T427" s="248"/>
      <c r="U427" s="248"/>
      <c r="V427" s="248"/>
      <c r="W427" s="248"/>
      <c r="X427" s="248"/>
      <c r="Y427" s="248"/>
      <c r="Z427" s="248"/>
      <c r="AA427" s="248"/>
      <c r="AB427" s="248"/>
      <c r="AC427" s="248"/>
      <c r="AD427" s="248"/>
      <c r="AP427"/>
      <c r="AQ427"/>
      <c r="AX427"/>
    </row>
    <row r="428" spans="18:50" ht="60" customHeight="1" x14ac:dyDescent="0.25">
      <c r="R428" s="248"/>
      <c r="S428" s="248"/>
      <c r="T428" s="248"/>
      <c r="U428" s="248"/>
      <c r="V428" s="248"/>
      <c r="W428" s="248"/>
      <c r="X428" s="248"/>
      <c r="Y428" s="248"/>
      <c r="Z428" s="248"/>
      <c r="AA428" s="248"/>
      <c r="AB428" s="248"/>
      <c r="AC428" s="248"/>
      <c r="AD428" s="248"/>
      <c r="AP428"/>
      <c r="AQ428"/>
      <c r="AX428"/>
    </row>
    <row r="429" spans="18:50" ht="60" customHeight="1" x14ac:dyDescent="0.25">
      <c r="R429" s="248"/>
      <c r="S429" s="248"/>
      <c r="T429" s="248"/>
      <c r="U429" s="248"/>
      <c r="V429" s="248"/>
      <c r="W429" s="248"/>
      <c r="X429" s="248"/>
      <c r="Y429" s="248"/>
      <c r="Z429" s="248"/>
      <c r="AA429" s="248"/>
      <c r="AB429" s="248"/>
      <c r="AC429" s="248"/>
      <c r="AD429" s="248"/>
      <c r="AP429"/>
      <c r="AQ429"/>
      <c r="AX429"/>
    </row>
    <row r="430" spans="18:50" ht="60" customHeight="1" x14ac:dyDescent="0.25">
      <c r="R430" s="248"/>
      <c r="S430" s="248"/>
      <c r="T430" s="248"/>
      <c r="U430" s="248"/>
      <c r="V430" s="248"/>
      <c r="W430" s="248"/>
      <c r="X430" s="248"/>
      <c r="Y430" s="248"/>
      <c r="Z430" s="248"/>
      <c r="AA430" s="248"/>
      <c r="AB430" s="248"/>
      <c r="AC430" s="248"/>
      <c r="AD430" s="248"/>
      <c r="AP430"/>
      <c r="AQ430"/>
      <c r="AX430"/>
    </row>
    <row r="431" spans="18:50" ht="60" customHeight="1" x14ac:dyDescent="0.25">
      <c r="R431" s="248"/>
      <c r="S431" s="248"/>
      <c r="T431" s="248"/>
      <c r="U431" s="248"/>
      <c r="V431" s="248"/>
      <c r="W431" s="248"/>
      <c r="X431" s="248"/>
      <c r="Y431" s="248"/>
      <c r="Z431" s="248"/>
      <c r="AA431" s="248"/>
      <c r="AB431" s="248"/>
      <c r="AC431" s="248"/>
      <c r="AD431" s="248"/>
      <c r="AP431"/>
      <c r="AQ431"/>
      <c r="AX431"/>
    </row>
    <row r="432" spans="18:50" ht="60" customHeight="1" x14ac:dyDescent="0.25">
      <c r="R432" s="248"/>
      <c r="S432" s="248"/>
      <c r="T432" s="248"/>
      <c r="U432" s="248"/>
      <c r="V432" s="248"/>
      <c r="W432" s="248"/>
      <c r="X432" s="248"/>
      <c r="Y432" s="248"/>
      <c r="Z432" s="248"/>
      <c r="AA432" s="248"/>
      <c r="AB432" s="248"/>
      <c r="AC432" s="248"/>
      <c r="AD432" s="248"/>
      <c r="AP432"/>
      <c r="AQ432"/>
      <c r="AX432"/>
    </row>
    <row r="433" spans="18:50" ht="60" customHeight="1" x14ac:dyDescent="0.25">
      <c r="R433" s="248"/>
      <c r="S433" s="248"/>
      <c r="T433" s="248"/>
      <c r="U433" s="248"/>
      <c r="V433" s="248"/>
      <c r="W433" s="248"/>
      <c r="X433" s="248"/>
      <c r="Y433" s="248"/>
      <c r="Z433" s="248"/>
      <c r="AA433" s="248"/>
      <c r="AB433" s="248"/>
      <c r="AC433" s="248"/>
      <c r="AD433" s="248"/>
      <c r="AP433"/>
      <c r="AQ433"/>
      <c r="AX433"/>
    </row>
    <row r="434" spans="18:50" ht="60" customHeight="1" x14ac:dyDescent="0.25">
      <c r="R434" s="248"/>
      <c r="S434" s="248"/>
      <c r="T434" s="248"/>
      <c r="U434" s="248"/>
      <c r="V434" s="248"/>
      <c r="W434" s="248"/>
      <c r="X434" s="248"/>
      <c r="Y434" s="248"/>
      <c r="Z434" s="248"/>
      <c r="AA434" s="248"/>
      <c r="AB434" s="248"/>
      <c r="AC434" s="248"/>
      <c r="AD434" s="248"/>
      <c r="AP434"/>
      <c r="AQ434"/>
      <c r="AX434"/>
    </row>
    <row r="435" spans="18:50" ht="60" customHeight="1" x14ac:dyDescent="0.25">
      <c r="R435" s="248"/>
      <c r="S435" s="248"/>
      <c r="T435" s="248"/>
      <c r="U435" s="248"/>
      <c r="V435" s="248"/>
      <c r="W435" s="248"/>
      <c r="X435" s="248"/>
      <c r="Y435" s="248"/>
      <c r="Z435" s="248"/>
      <c r="AA435" s="248"/>
      <c r="AB435" s="248"/>
      <c r="AC435" s="248"/>
      <c r="AD435" s="248"/>
      <c r="AP435"/>
      <c r="AQ435"/>
      <c r="AX435"/>
    </row>
    <row r="436" spans="18:50" ht="60" customHeight="1" x14ac:dyDescent="0.25">
      <c r="R436" s="248"/>
      <c r="S436" s="248"/>
      <c r="T436" s="248"/>
      <c r="U436" s="248"/>
      <c r="V436" s="248"/>
      <c r="W436" s="248"/>
      <c r="X436" s="248"/>
      <c r="Y436" s="248"/>
      <c r="Z436" s="248"/>
      <c r="AA436" s="248"/>
      <c r="AB436" s="248"/>
      <c r="AC436" s="248"/>
      <c r="AD436" s="248"/>
      <c r="AP436"/>
      <c r="AQ436"/>
      <c r="AX436"/>
    </row>
    <row r="437" spans="18:50" ht="60" customHeight="1" x14ac:dyDescent="0.25">
      <c r="R437" s="248"/>
      <c r="S437" s="248"/>
      <c r="T437" s="248"/>
      <c r="U437" s="248"/>
      <c r="V437" s="248"/>
      <c r="W437" s="248"/>
      <c r="X437" s="248"/>
      <c r="Y437" s="248"/>
      <c r="Z437" s="248"/>
      <c r="AA437" s="248"/>
      <c r="AB437" s="248"/>
      <c r="AC437" s="248"/>
      <c r="AD437" s="248"/>
      <c r="AP437"/>
      <c r="AQ437"/>
      <c r="AX437"/>
    </row>
    <row r="438" spans="18:50" ht="60" customHeight="1" x14ac:dyDescent="0.25">
      <c r="R438" s="248"/>
      <c r="S438" s="248"/>
      <c r="T438" s="248"/>
      <c r="U438" s="248"/>
      <c r="V438" s="248"/>
      <c r="W438" s="248"/>
      <c r="X438" s="248"/>
      <c r="Y438" s="248"/>
      <c r="Z438" s="248"/>
      <c r="AA438" s="248"/>
      <c r="AB438" s="248"/>
      <c r="AC438" s="248"/>
      <c r="AD438" s="248"/>
      <c r="AP438"/>
      <c r="AQ438"/>
      <c r="AX438"/>
    </row>
    <row r="439" spans="18:50" ht="60" customHeight="1" x14ac:dyDescent="0.25">
      <c r="R439" s="248"/>
      <c r="S439" s="248"/>
      <c r="T439" s="248"/>
      <c r="U439" s="248"/>
      <c r="V439" s="248"/>
      <c r="W439" s="248"/>
      <c r="X439" s="248"/>
      <c r="Y439" s="248"/>
      <c r="Z439" s="248"/>
      <c r="AA439" s="248"/>
      <c r="AB439" s="248"/>
      <c r="AC439" s="248"/>
      <c r="AD439" s="248"/>
      <c r="AP439"/>
      <c r="AQ439"/>
      <c r="AX439"/>
    </row>
    <row r="440" spans="18:50" ht="60" customHeight="1" x14ac:dyDescent="0.25">
      <c r="R440" s="248"/>
      <c r="S440" s="248"/>
      <c r="T440" s="248"/>
      <c r="U440" s="248"/>
      <c r="V440" s="248"/>
      <c r="W440" s="248"/>
      <c r="X440" s="248"/>
      <c r="Y440" s="248"/>
      <c r="Z440" s="248"/>
      <c r="AA440" s="248"/>
      <c r="AB440" s="248"/>
      <c r="AC440" s="248"/>
      <c r="AD440" s="248"/>
      <c r="AP440"/>
      <c r="AQ440"/>
      <c r="AX440"/>
    </row>
    <row r="441" spans="18:50" ht="60" customHeight="1" x14ac:dyDescent="0.25">
      <c r="R441" s="248"/>
      <c r="S441" s="248"/>
      <c r="T441" s="248"/>
      <c r="U441" s="248"/>
      <c r="V441" s="248"/>
      <c r="W441" s="248"/>
      <c r="X441" s="248"/>
      <c r="Y441" s="248"/>
      <c r="Z441" s="248"/>
      <c r="AA441" s="248"/>
      <c r="AB441" s="248"/>
      <c r="AC441" s="248"/>
      <c r="AD441" s="248"/>
      <c r="AP441"/>
      <c r="AQ441"/>
      <c r="AX441"/>
    </row>
    <row r="442" spans="18:50" ht="60" customHeight="1" x14ac:dyDescent="0.25">
      <c r="R442" s="248"/>
      <c r="S442" s="248"/>
      <c r="T442" s="248"/>
      <c r="U442" s="248"/>
      <c r="V442" s="248"/>
      <c r="W442" s="248"/>
      <c r="X442" s="248"/>
      <c r="Y442" s="248"/>
      <c r="Z442" s="248"/>
      <c r="AA442" s="248"/>
      <c r="AB442" s="248"/>
      <c r="AC442" s="248"/>
      <c r="AD442" s="248"/>
      <c r="AP442"/>
      <c r="AQ442"/>
      <c r="AX442"/>
    </row>
    <row r="443" spans="18:50" ht="60" customHeight="1" x14ac:dyDescent="0.25">
      <c r="R443" s="248"/>
      <c r="S443" s="248"/>
      <c r="T443" s="248"/>
      <c r="U443" s="248"/>
      <c r="V443" s="248"/>
      <c r="W443" s="248"/>
      <c r="X443" s="248"/>
      <c r="Y443" s="248"/>
      <c r="Z443" s="248"/>
      <c r="AA443" s="248"/>
      <c r="AB443" s="248"/>
      <c r="AC443" s="248"/>
      <c r="AD443" s="248"/>
      <c r="AP443"/>
      <c r="AQ443"/>
      <c r="AX443"/>
    </row>
    <row r="444" spans="18:50" ht="60" customHeight="1" x14ac:dyDescent="0.25">
      <c r="R444" s="248"/>
      <c r="S444" s="248"/>
      <c r="T444" s="248"/>
      <c r="U444" s="248"/>
      <c r="V444" s="248"/>
      <c r="W444" s="248"/>
      <c r="X444" s="248"/>
      <c r="Y444" s="248"/>
      <c r="Z444" s="248"/>
      <c r="AA444" s="248"/>
      <c r="AB444" s="248"/>
      <c r="AC444" s="248"/>
      <c r="AD444" s="248"/>
      <c r="AP444"/>
      <c r="AQ444"/>
      <c r="AX444"/>
    </row>
    <row r="445" spans="18:50" ht="60" customHeight="1" x14ac:dyDescent="0.25">
      <c r="R445" s="248"/>
      <c r="S445" s="248"/>
      <c r="T445" s="248"/>
      <c r="U445" s="248"/>
      <c r="V445" s="248"/>
      <c r="W445" s="248"/>
      <c r="X445" s="248"/>
      <c r="Y445" s="248"/>
      <c r="Z445" s="248"/>
      <c r="AA445" s="248"/>
      <c r="AB445" s="248"/>
      <c r="AC445" s="248"/>
      <c r="AD445" s="248"/>
      <c r="AP445"/>
      <c r="AQ445"/>
      <c r="AX445"/>
    </row>
    <row r="446" spans="18:50" ht="60" customHeight="1" x14ac:dyDescent="0.25">
      <c r="R446" s="248"/>
      <c r="S446" s="248"/>
      <c r="T446" s="248"/>
      <c r="U446" s="248"/>
      <c r="V446" s="248"/>
      <c r="W446" s="248"/>
      <c r="X446" s="248"/>
      <c r="Y446" s="248"/>
      <c r="Z446" s="248"/>
      <c r="AA446" s="248"/>
      <c r="AB446" s="248"/>
      <c r="AC446" s="248"/>
      <c r="AD446" s="248"/>
      <c r="AP446"/>
      <c r="AQ446"/>
      <c r="AX446"/>
    </row>
    <row r="447" spans="18:50" ht="60" customHeight="1" x14ac:dyDescent="0.25">
      <c r="R447" s="248"/>
      <c r="S447" s="248"/>
      <c r="T447" s="248"/>
      <c r="U447" s="248"/>
      <c r="V447" s="248"/>
      <c r="W447" s="248"/>
      <c r="X447" s="248"/>
      <c r="Y447" s="248"/>
      <c r="Z447" s="248"/>
      <c r="AA447" s="248"/>
      <c r="AB447" s="248"/>
      <c r="AC447" s="248"/>
      <c r="AD447" s="248"/>
      <c r="AP447"/>
      <c r="AQ447"/>
      <c r="AX447"/>
    </row>
    <row r="448" spans="18:50" ht="60" customHeight="1" x14ac:dyDescent="0.25">
      <c r="R448" s="248"/>
      <c r="S448" s="248"/>
      <c r="T448" s="248"/>
      <c r="U448" s="248"/>
      <c r="V448" s="248"/>
      <c r="W448" s="248"/>
      <c r="X448" s="248"/>
      <c r="Y448" s="248"/>
      <c r="Z448" s="248"/>
      <c r="AA448" s="248"/>
      <c r="AB448" s="248"/>
      <c r="AC448" s="248"/>
      <c r="AD448" s="248"/>
      <c r="AP448"/>
      <c r="AQ448"/>
      <c r="AX448"/>
    </row>
    <row r="449" spans="18:50" ht="60" customHeight="1" x14ac:dyDescent="0.25">
      <c r="R449" s="248"/>
      <c r="S449" s="248"/>
      <c r="T449" s="248"/>
      <c r="U449" s="248"/>
      <c r="V449" s="248"/>
      <c r="W449" s="248"/>
      <c r="X449" s="248"/>
      <c r="Y449" s="248"/>
      <c r="Z449" s="248"/>
      <c r="AA449" s="248"/>
      <c r="AB449" s="248"/>
      <c r="AC449" s="248"/>
      <c r="AD449" s="248"/>
      <c r="AP449"/>
      <c r="AQ449"/>
      <c r="AX449"/>
    </row>
    <row r="450" spans="18:50" ht="60" customHeight="1" x14ac:dyDescent="0.25">
      <c r="R450" s="248"/>
      <c r="S450" s="248"/>
      <c r="T450" s="248"/>
      <c r="U450" s="248"/>
      <c r="V450" s="248"/>
      <c r="W450" s="248"/>
      <c r="X450" s="248"/>
      <c r="Y450" s="248"/>
      <c r="Z450" s="248"/>
      <c r="AA450" s="248"/>
      <c r="AB450" s="248"/>
      <c r="AC450" s="248"/>
      <c r="AD450" s="248"/>
      <c r="AP450"/>
      <c r="AQ450"/>
      <c r="AX450"/>
    </row>
    <row r="451" spans="18:50" ht="60" customHeight="1" x14ac:dyDescent="0.25">
      <c r="R451" s="248"/>
      <c r="S451" s="248"/>
      <c r="T451" s="248"/>
      <c r="U451" s="248"/>
      <c r="V451" s="248"/>
      <c r="W451" s="248"/>
      <c r="X451" s="248"/>
      <c r="Y451" s="248"/>
      <c r="Z451" s="248"/>
      <c r="AA451" s="248"/>
      <c r="AB451" s="248"/>
      <c r="AC451" s="248"/>
      <c r="AD451" s="248"/>
      <c r="AP451"/>
      <c r="AQ451"/>
      <c r="AX451"/>
    </row>
    <row r="452" spans="18:50" ht="60" customHeight="1" x14ac:dyDescent="0.25">
      <c r="R452" s="248"/>
      <c r="S452" s="248"/>
      <c r="T452" s="248"/>
      <c r="U452" s="248"/>
      <c r="V452" s="248"/>
      <c r="W452" s="248"/>
      <c r="X452" s="248"/>
      <c r="Y452" s="248"/>
      <c r="Z452" s="248"/>
      <c r="AA452" s="248"/>
      <c r="AB452" s="248"/>
      <c r="AC452" s="248"/>
      <c r="AD452" s="248"/>
      <c r="AP452"/>
      <c r="AQ452"/>
      <c r="AX452"/>
    </row>
    <row r="453" spans="18:50" ht="60" customHeight="1" x14ac:dyDescent="0.25">
      <c r="R453" s="248"/>
      <c r="S453" s="248"/>
      <c r="T453" s="248"/>
      <c r="U453" s="248"/>
      <c r="V453" s="248"/>
      <c r="W453" s="248"/>
      <c r="X453" s="248"/>
      <c r="Y453" s="248"/>
      <c r="Z453" s="248"/>
      <c r="AA453" s="248"/>
      <c r="AB453" s="248"/>
      <c r="AC453" s="248"/>
      <c r="AD453" s="248"/>
      <c r="AP453"/>
      <c r="AQ453"/>
      <c r="AX453"/>
    </row>
    <row r="454" spans="18:50" ht="60" customHeight="1" x14ac:dyDescent="0.25">
      <c r="R454" s="248"/>
      <c r="S454" s="248"/>
      <c r="T454" s="248"/>
      <c r="U454" s="248"/>
      <c r="V454" s="248"/>
      <c r="W454" s="248"/>
      <c r="X454" s="248"/>
      <c r="Y454" s="248"/>
      <c r="Z454" s="248"/>
      <c r="AA454" s="248"/>
      <c r="AB454" s="248"/>
      <c r="AC454" s="248"/>
      <c r="AD454" s="248"/>
      <c r="AP454"/>
      <c r="AQ454"/>
      <c r="AX454"/>
    </row>
    <row r="455" spans="18:50" ht="60" customHeight="1" x14ac:dyDescent="0.25">
      <c r="R455" s="248"/>
      <c r="S455" s="248"/>
      <c r="T455" s="248"/>
      <c r="U455" s="248"/>
      <c r="V455" s="248"/>
      <c r="W455" s="248"/>
      <c r="X455" s="248"/>
      <c r="Y455" s="248"/>
      <c r="Z455" s="248"/>
      <c r="AA455" s="248"/>
      <c r="AB455" s="248"/>
      <c r="AC455" s="248"/>
      <c r="AD455" s="248"/>
      <c r="AP455"/>
      <c r="AQ455"/>
      <c r="AX455"/>
    </row>
    <row r="456" spans="18:50" ht="60" customHeight="1" x14ac:dyDescent="0.25">
      <c r="R456" s="248"/>
      <c r="S456" s="248"/>
      <c r="T456" s="248"/>
      <c r="U456" s="248"/>
      <c r="V456" s="248"/>
      <c r="W456" s="248"/>
      <c r="X456" s="248"/>
      <c r="Y456" s="248"/>
      <c r="Z456" s="248"/>
      <c r="AA456" s="248"/>
      <c r="AB456" s="248"/>
      <c r="AC456" s="248"/>
      <c r="AD456" s="248"/>
      <c r="AP456"/>
      <c r="AQ456"/>
      <c r="AX456"/>
    </row>
    <row r="457" spans="18:50" ht="60" customHeight="1" x14ac:dyDescent="0.25">
      <c r="R457" s="248"/>
      <c r="S457" s="248"/>
      <c r="T457" s="248"/>
      <c r="U457" s="248"/>
      <c r="V457" s="248"/>
      <c r="W457" s="248"/>
      <c r="X457" s="248"/>
      <c r="Y457" s="248"/>
      <c r="Z457" s="248"/>
      <c r="AA457" s="248"/>
      <c r="AB457" s="248"/>
      <c r="AC457" s="248"/>
      <c r="AD457" s="248"/>
      <c r="AP457"/>
      <c r="AQ457"/>
      <c r="AX457"/>
    </row>
    <row r="458" spans="18:50" ht="60" customHeight="1" x14ac:dyDescent="0.25">
      <c r="R458" s="248"/>
      <c r="S458" s="248"/>
      <c r="T458" s="248"/>
      <c r="U458" s="248"/>
      <c r="V458" s="248"/>
      <c r="W458" s="248"/>
      <c r="X458" s="248"/>
      <c r="Y458" s="248"/>
      <c r="Z458" s="248"/>
      <c r="AA458" s="248"/>
      <c r="AB458" s="248"/>
      <c r="AC458" s="248"/>
      <c r="AD458" s="248"/>
      <c r="AP458"/>
      <c r="AQ458"/>
      <c r="AX458"/>
    </row>
    <row r="459" spans="18:50" ht="60" customHeight="1" x14ac:dyDescent="0.25">
      <c r="R459" s="248"/>
      <c r="S459" s="248"/>
      <c r="T459" s="248"/>
      <c r="U459" s="248"/>
      <c r="V459" s="248"/>
      <c r="W459" s="248"/>
      <c r="X459" s="248"/>
      <c r="Y459" s="248"/>
      <c r="Z459" s="248"/>
      <c r="AA459" s="248"/>
      <c r="AB459" s="248"/>
      <c r="AC459" s="248"/>
      <c r="AD459" s="248"/>
      <c r="AP459"/>
      <c r="AQ459"/>
      <c r="AX459"/>
    </row>
    <row r="460" spans="18:50" ht="60" customHeight="1" x14ac:dyDescent="0.25">
      <c r="R460" s="248"/>
      <c r="S460" s="248"/>
      <c r="T460" s="248"/>
      <c r="U460" s="248"/>
      <c r="V460" s="248"/>
      <c r="W460" s="248"/>
      <c r="X460" s="248"/>
      <c r="Y460" s="248"/>
      <c r="Z460" s="248"/>
      <c r="AA460" s="248"/>
      <c r="AB460" s="248"/>
      <c r="AC460" s="248"/>
      <c r="AD460" s="248"/>
      <c r="AP460"/>
      <c r="AQ460"/>
      <c r="AX460"/>
    </row>
    <row r="461" spans="18:50" ht="60" customHeight="1" x14ac:dyDescent="0.25">
      <c r="R461" s="248"/>
      <c r="S461" s="248"/>
      <c r="T461" s="248"/>
      <c r="U461" s="248"/>
      <c r="V461" s="248"/>
      <c r="W461" s="248"/>
      <c r="X461" s="248"/>
      <c r="Y461" s="248"/>
      <c r="Z461" s="248"/>
      <c r="AA461" s="248"/>
      <c r="AB461" s="248"/>
      <c r="AC461" s="248"/>
      <c r="AD461" s="248"/>
      <c r="AP461"/>
      <c r="AQ461"/>
      <c r="AX461"/>
    </row>
    <row r="462" spans="18:50" ht="60" customHeight="1" x14ac:dyDescent="0.25">
      <c r="R462" s="248"/>
      <c r="S462" s="248"/>
      <c r="T462" s="248"/>
      <c r="U462" s="248"/>
      <c r="V462" s="248"/>
      <c r="W462" s="248"/>
      <c r="X462" s="248"/>
      <c r="Y462" s="248"/>
      <c r="Z462" s="248"/>
      <c r="AA462" s="248"/>
      <c r="AB462" s="248"/>
      <c r="AC462" s="248"/>
      <c r="AD462" s="248"/>
      <c r="AP462"/>
      <c r="AQ462"/>
      <c r="AX462"/>
    </row>
    <row r="463" spans="18:50" ht="60" customHeight="1" x14ac:dyDescent="0.25">
      <c r="R463" s="248"/>
      <c r="S463" s="248"/>
      <c r="T463" s="248"/>
      <c r="U463" s="248"/>
      <c r="V463" s="248"/>
      <c r="W463" s="248"/>
      <c r="X463" s="248"/>
      <c r="Y463" s="248"/>
      <c r="Z463" s="248"/>
      <c r="AA463" s="248"/>
      <c r="AB463" s="248"/>
      <c r="AC463" s="248"/>
      <c r="AD463" s="248"/>
      <c r="AP463"/>
      <c r="AQ463"/>
      <c r="AX463"/>
    </row>
    <row r="464" spans="18:50" ht="60" customHeight="1" x14ac:dyDescent="0.25">
      <c r="R464" s="248"/>
      <c r="S464" s="248"/>
      <c r="T464" s="248"/>
      <c r="U464" s="248"/>
      <c r="V464" s="248"/>
      <c r="W464" s="248"/>
      <c r="X464" s="248"/>
      <c r="Y464" s="248"/>
      <c r="Z464" s="248"/>
      <c r="AA464" s="248"/>
      <c r="AB464" s="248"/>
      <c r="AC464" s="248"/>
      <c r="AD464" s="248"/>
      <c r="AP464"/>
      <c r="AQ464"/>
      <c r="AX464"/>
    </row>
    <row r="465" spans="18:50" ht="60" customHeight="1" x14ac:dyDescent="0.25">
      <c r="R465" s="248"/>
      <c r="S465" s="248"/>
      <c r="T465" s="248"/>
      <c r="U465" s="248"/>
      <c r="V465" s="248"/>
      <c r="W465" s="248"/>
      <c r="X465" s="248"/>
      <c r="Y465" s="248"/>
      <c r="Z465" s="248"/>
      <c r="AA465" s="248"/>
      <c r="AB465" s="248"/>
      <c r="AC465" s="248"/>
      <c r="AD465" s="248"/>
      <c r="AP465"/>
      <c r="AQ465"/>
      <c r="AX465"/>
    </row>
    <row r="466" spans="18:50" ht="60" customHeight="1" x14ac:dyDescent="0.25">
      <c r="R466" s="248"/>
      <c r="S466" s="248"/>
      <c r="T466" s="248"/>
      <c r="U466" s="248"/>
      <c r="V466" s="248"/>
      <c r="W466" s="248"/>
      <c r="X466" s="248"/>
      <c r="Y466" s="248"/>
      <c r="Z466" s="248"/>
      <c r="AA466" s="248"/>
      <c r="AB466" s="248"/>
      <c r="AC466" s="248"/>
      <c r="AD466" s="248"/>
      <c r="AP466"/>
      <c r="AQ466"/>
      <c r="AX466"/>
    </row>
    <row r="467" spans="18:50" ht="60" customHeight="1" x14ac:dyDescent="0.25">
      <c r="R467" s="248"/>
      <c r="S467" s="248"/>
      <c r="T467" s="248"/>
      <c r="U467" s="248"/>
      <c r="V467" s="248"/>
      <c r="W467" s="248"/>
      <c r="X467" s="248"/>
      <c r="Y467" s="248"/>
      <c r="Z467" s="248"/>
      <c r="AA467" s="248"/>
      <c r="AB467" s="248"/>
      <c r="AC467" s="248"/>
      <c r="AD467" s="248"/>
      <c r="AP467"/>
      <c r="AQ467"/>
      <c r="AX467"/>
    </row>
    <row r="468" spans="18:50" ht="60" customHeight="1" x14ac:dyDescent="0.25">
      <c r="R468" s="248"/>
      <c r="S468" s="248"/>
      <c r="T468" s="248"/>
      <c r="U468" s="248"/>
      <c r="V468" s="248"/>
      <c r="W468" s="248"/>
      <c r="X468" s="248"/>
      <c r="Y468" s="248"/>
      <c r="Z468" s="248"/>
      <c r="AA468" s="248"/>
      <c r="AB468" s="248"/>
      <c r="AC468" s="248"/>
      <c r="AD468" s="248"/>
      <c r="AP468"/>
      <c r="AQ468"/>
      <c r="AX468"/>
    </row>
    <row r="469" spans="18:50" ht="60" customHeight="1" x14ac:dyDescent="0.25">
      <c r="R469" s="248"/>
      <c r="S469" s="248"/>
      <c r="T469" s="248"/>
      <c r="U469" s="248"/>
      <c r="V469" s="248"/>
      <c r="W469" s="248"/>
      <c r="X469" s="248"/>
      <c r="Y469" s="248"/>
      <c r="Z469" s="248"/>
      <c r="AA469" s="248"/>
      <c r="AB469" s="248"/>
      <c r="AC469" s="248"/>
      <c r="AD469" s="248"/>
      <c r="AP469"/>
      <c r="AQ469"/>
      <c r="AX469"/>
    </row>
    <row r="470" spans="18:50" ht="60" customHeight="1" x14ac:dyDescent="0.25">
      <c r="R470" s="248"/>
      <c r="S470" s="248"/>
      <c r="T470" s="248"/>
      <c r="U470" s="248"/>
      <c r="V470" s="248"/>
      <c r="W470" s="248"/>
      <c r="X470" s="248"/>
      <c r="Y470" s="248"/>
      <c r="Z470" s="248"/>
      <c r="AA470" s="248"/>
      <c r="AB470" s="248"/>
      <c r="AC470" s="248"/>
      <c r="AD470" s="248"/>
      <c r="AP470"/>
      <c r="AQ470"/>
      <c r="AX470"/>
    </row>
    <row r="471" spans="18:50" ht="60" customHeight="1" x14ac:dyDescent="0.25">
      <c r="R471" s="248"/>
      <c r="S471" s="248"/>
      <c r="T471" s="248"/>
      <c r="U471" s="248"/>
      <c r="V471" s="248"/>
      <c r="W471" s="248"/>
      <c r="X471" s="248"/>
      <c r="Y471" s="248"/>
      <c r="Z471" s="248"/>
      <c r="AA471" s="248"/>
      <c r="AB471" s="248"/>
      <c r="AC471" s="248"/>
      <c r="AD471" s="248"/>
      <c r="AP471"/>
      <c r="AQ471"/>
      <c r="AX471"/>
    </row>
    <row r="472" spans="18:50" ht="60" customHeight="1" x14ac:dyDescent="0.25">
      <c r="R472" s="248"/>
      <c r="S472" s="248"/>
      <c r="T472" s="248"/>
      <c r="U472" s="248"/>
      <c r="V472" s="248"/>
      <c r="W472" s="248"/>
      <c r="X472" s="248"/>
      <c r="Y472" s="248"/>
      <c r="Z472" s="248"/>
      <c r="AA472" s="248"/>
      <c r="AB472" s="248"/>
      <c r="AC472" s="248"/>
      <c r="AD472" s="248"/>
      <c r="AP472"/>
      <c r="AQ472"/>
      <c r="AX472"/>
    </row>
    <row r="473" spans="18:50" ht="60" customHeight="1" x14ac:dyDescent="0.25">
      <c r="R473" s="248"/>
      <c r="S473" s="248"/>
      <c r="T473" s="248"/>
      <c r="U473" s="248"/>
      <c r="V473" s="248"/>
      <c r="W473" s="248"/>
      <c r="X473" s="248"/>
      <c r="Y473" s="248"/>
      <c r="Z473" s="248"/>
      <c r="AA473" s="248"/>
      <c r="AB473" s="248"/>
      <c r="AC473" s="248"/>
      <c r="AD473" s="248"/>
      <c r="AP473"/>
      <c r="AQ473"/>
      <c r="AX473"/>
    </row>
    <row r="474" spans="18:50" ht="60" customHeight="1" x14ac:dyDescent="0.25">
      <c r="R474" s="248"/>
      <c r="S474" s="248"/>
      <c r="T474" s="248"/>
      <c r="U474" s="248"/>
      <c r="V474" s="248"/>
      <c r="W474" s="248"/>
      <c r="X474" s="248"/>
      <c r="Y474" s="248"/>
      <c r="Z474" s="248"/>
      <c r="AA474" s="248"/>
      <c r="AB474" s="248"/>
      <c r="AC474" s="248"/>
      <c r="AD474" s="248"/>
      <c r="AP474"/>
      <c r="AQ474"/>
      <c r="AX474"/>
    </row>
    <row r="475" spans="18:50" ht="60" customHeight="1" x14ac:dyDescent="0.25">
      <c r="R475" s="248"/>
      <c r="S475" s="248"/>
      <c r="T475" s="248"/>
      <c r="U475" s="248"/>
      <c r="V475" s="248"/>
      <c r="W475" s="248"/>
      <c r="X475" s="248"/>
      <c r="Y475" s="248"/>
      <c r="Z475" s="248"/>
      <c r="AA475" s="248"/>
      <c r="AB475" s="248"/>
      <c r="AC475" s="248"/>
      <c r="AD475" s="248"/>
      <c r="AP475"/>
      <c r="AQ475"/>
      <c r="AX475"/>
    </row>
    <row r="476" spans="18:50" ht="60" customHeight="1" x14ac:dyDescent="0.25">
      <c r="R476" s="248"/>
      <c r="S476" s="248"/>
      <c r="T476" s="248"/>
      <c r="U476" s="248"/>
      <c r="V476" s="248"/>
      <c r="W476" s="248"/>
      <c r="X476" s="248"/>
      <c r="Y476" s="248"/>
      <c r="Z476" s="248"/>
      <c r="AA476" s="248"/>
      <c r="AB476" s="248"/>
      <c r="AC476" s="248"/>
      <c r="AD476" s="248"/>
      <c r="AP476"/>
      <c r="AQ476"/>
      <c r="AX476"/>
    </row>
    <row r="477" spans="18:50" ht="60" customHeight="1" x14ac:dyDescent="0.25">
      <c r="R477" s="248"/>
      <c r="S477" s="248"/>
      <c r="T477" s="248"/>
      <c r="U477" s="248"/>
      <c r="V477" s="248"/>
      <c r="W477" s="248"/>
      <c r="X477" s="248"/>
      <c r="Y477" s="248"/>
      <c r="Z477" s="248"/>
      <c r="AA477" s="248"/>
      <c r="AB477" s="248"/>
      <c r="AC477" s="248"/>
      <c r="AD477" s="248"/>
      <c r="AP477"/>
      <c r="AQ477"/>
      <c r="AX477"/>
    </row>
    <row r="478" spans="18:50" ht="60" customHeight="1" x14ac:dyDescent="0.25">
      <c r="R478" s="248"/>
      <c r="S478" s="248"/>
      <c r="T478" s="248"/>
      <c r="U478" s="248"/>
      <c r="V478" s="248"/>
      <c r="W478" s="248"/>
      <c r="X478" s="248"/>
      <c r="Y478" s="248"/>
      <c r="Z478" s="248"/>
      <c r="AA478" s="248"/>
      <c r="AB478" s="248"/>
      <c r="AC478" s="248"/>
      <c r="AD478" s="248"/>
      <c r="AP478"/>
      <c r="AQ478"/>
      <c r="AX478"/>
    </row>
    <row r="479" spans="18:50" ht="60" customHeight="1" x14ac:dyDescent="0.25">
      <c r="R479" s="248"/>
      <c r="S479" s="248"/>
      <c r="T479" s="248"/>
      <c r="U479" s="248"/>
      <c r="V479" s="248"/>
      <c r="W479" s="248"/>
      <c r="X479" s="248"/>
      <c r="Y479" s="248"/>
      <c r="Z479" s="248"/>
      <c r="AA479" s="248"/>
      <c r="AB479" s="248"/>
      <c r="AC479" s="248"/>
      <c r="AD479" s="248"/>
      <c r="AP479"/>
      <c r="AQ479"/>
      <c r="AX479"/>
    </row>
    <row r="480" spans="18:50" ht="60" customHeight="1" x14ac:dyDescent="0.25">
      <c r="R480" s="248"/>
      <c r="S480" s="248"/>
      <c r="T480" s="248"/>
      <c r="U480" s="248"/>
      <c r="V480" s="248"/>
      <c r="W480" s="248"/>
      <c r="X480" s="248"/>
      <c r="Y480" s="248"/>
      <c r="Z480" s="248"/>
      <c r="AA480" s="248"/>
      <c r="AB480" s="248"/>
      <c r="AC480" s="248"/>
      <c r="AD480" s="248"/>
      <c r="AP480"/>
      <c r="AQ480"/>
      <c r="AX480"/>
    </row>
    <row r="481" spans="18:50" ht="60" customHeight="1" x14ac:dyDescent="0.25">
      <c r="R481" s="248"/>
      <c r="S481" s="248"/>
      <c r="T481" s="248"/>
      <c r="U481" s="248"/>
      <c r="V481" s="248"/>
      <c r="W481" s="248"/>
      <c r="X481" s="248"/>
      <c r="Y481" s="248"/>
      <c r="Z481" s="248"/>
      <c r="AA481" s="248"/>
      <c r="AB481" s="248"/>
      <c r="AC481" s="248"/>
      <c r="AD481" s="248"/>
      <c r="AP481"/>
      <c r="AQ481"/>
      <c r="AX481"/>
    </row>
    <row r="482" spans="18:50" ht="60" customHeight="1" x14ac:dyDescent="0.25">
      <c r="R482" s="248"/>
      <c r="S482" s="248"/>
      <c r="T482" s="248"/>
      <c r="U482" s="248"/>
      <c r="V482" s="248"/>
      <c r="W482" s="248"/>
      <c r="X482" s="248"/>
      <c r="Y482" s="248"/>
      <c r="Z482" s="248"/>
      <c r="AA482" s="248"/>
      <c r="AB482" s="248"/>
      <c r="AC482" s="248"/>
      <c r="AD482" s="248"/>
      <c r="AP482"/>
      <c r="AQ482"/>
      <c r="AX482"/>
    </row>
    <row r="483" spans="18:50" ht="60" customHeight="1" x14ac:dyDescent="0.25">
      <c r="R483" s="248"/>
      <c r="S483" s="248"/>
      <c r="T483" s="248"/>
      <c r="U483" s="248"/>
      <c r="V483" s="248"/>
      <c r="W483" s="248"/>
      <c r="X483" s="248"/>
      <c r="Y483" s="248"/>
      <c r="Z483" s="248"/>
      <c r="AA483" s="248"/>
      <c r="AB483" s="248"/>
      <c r="AC483" s="248"/>
      <c r="AD483" s="248"/>
      <c r="AP483"/>
      <c r="AQ483"/>
      <c r="AX483"/>
    </row>
    <row r="484" spans="18:50" ht="60" customHeight="1" x14ac:dyDescent="0.25">
      <c r="R484" s="248"/>
      <c r="S484" s="248"/>
      <c r="T484" s="248"/>
      <c r="U484" s="248"/>
      <c r="V484" s="248"/>
      <c r="W484" s="248"/>
      <c r="X484" s="248"/>
      <c r="Y484" s="248"/>
      <c r="Z484" s="248"/>
      <c r="AA484" s="248"/>
      <c r="AB484" s="248"/>
      <c r="AC484" s="248"/>
      <c r="AD484" s="248"/>
      <c r="AP484"/>
      <c r="AQ484"/>
      <c r="AX484"/>
    </row>
    <row r="485" spans="18:50" ht="60" customHeight="1" x14ac:dyDescent="0.25">
      <c r="R485" s="248"/>
      <c r="S485" s="248"/>
      <c r="T485" s="248"/>
      <c r="U485" s="248"/>
      <c r="V485" s="248"/>
      <c r="W485" s="248"/>
      <c r="X485" s="248"/>
      <c r="Y485" s="248"/>
      <c r="Z485" s="248"/>
      <c r="AA485" s="248"/>
      <c r="AB485" s="248"/>
      <c r="AC485" s="248"/>
      <c r="AD485" s="248"/>
      <c r="AP485"/>
      <c r="AQ485"/>
      <c r="AX485"/>
    </row>
    <row r="486" spans="18:50" ht="60" customHeight="1" x14ac:dyDescent="0.25">
      <c r="R486" s="248"/>
      <c r="S486" s="248"/>
      <c r="T486" s="248"/>
      <c r="U486" s="248"/>
      <c r="V486" s="248"/>
      <c r="W486" s="248"/>
      <c r="X486" s="248"/>
      <c r="Y486" s="248"/>
      <c r="Z486" s="248"/>
      <c r="AA486" s="248"/>
      <c r="AB486" s="248"/>
      <c r="AC486" s="248"/>
      <c r="AD486" s="248"/>
      <c r="AP486"/>
      <c r="AQ486"/>
      <c r="AX486"/>
    </row>
    <row r="487" spans="18:50" ht="60" customHeight="1" x14ac:dyDescent="0.25">
      <c r="R487" s="248"/>
      <c r="S487" s="248"/>
      <c r="T487" s="248"/>
      <c r="U487" s="248"/>
      <c r="V487" s="248"/>
      <c r="W487" s="248"/>
      <c r="X487" s="248"/>
      <c r="Y487" s="248"/>
      <c r="Z487" s="248"/>
      <c r="AA487" s="248"/>
      <c r="AB487" s="248"/>
      <c r="AC487" s="248"/>
      <c r="AD487" s="248"/>
      <c r="AP487"/>
      <c r="AQ487"/>
      <c r="AX487"/>
    </row>
    <row r="488" spans="18:50" ht="60" customHeight="1" x14ac:dyDescent="0.25">
      <c r="R488" s="248"/>
      <c r="S488" s="248"/>
      <c r="T488" s="248"/>
      <c r="U488" s="248"/>
      <c r="V488" s="248"/>
      <c r="W488" s="248"/>
      <c r="X488" s="248"/>
      <c r="Y488" s="248"/>
      <c r="Z488" s="248"/>
      <c r="AA488" s="248"/>
      <c r="AB488" s="248"/>
      <c r="AC488" s="248"/>
      <c r="AD488" s="248"/>
      <c r="AP488"/>
      <c r="AQ488"/>
      <c r="AX488"/>
    </row>
    <row r="489" spans="18:50" ht="60" customHeight="1" x14ac:dyDescent="0.25">
      <c r="R489" s="248"/>
      <c r="S489" s="248"/>
      <c r="T489" s="248"/>
      <c r="U489" s="248"/>
      <c r="V489" s="248"/>
      <c r="W489" s="248"/>
      <c r="X489" s="248"/>
      <c r="Y489" s="248"/>
      <c r="Z489" s="248"/>
      <c r="AA489" s="248"/>
      <c r="AB489" s="248"/>
      <c r="AC489" s="248"/>
      <c r="AD489" s="248"/>
      <c r="AP489"/>
      <c r="AQ489"/>
      <c r="AX489"/>
    </row>
    <row r="490" spans="18:50" ht="60" customHeight="1" x14ac:dyDescent="0.25">
      <c r="R490" s="248"/>
      <c r="S490" s="248"/>
      <c r="T490" s="248"/>
      <c r="U490" s="248"/>
      <c r="V490" s="248"/>
      <c r="W490" s="248"/>
      <c r="X490" s="248"/>
      <c r="Y490" s="248"/>
      <c r="Z490" s="248"/>
      <c r="AA490" s="248"/>
      <c r="AB490" s="248"/>
      <c r="AC490" s="248"/>
      <c r="AD490" s="248"/>
      <c r="AP490"/>
      <c r="AQ490"/>
      <c r="AX490"/>
    </row>
    <row r="491" spans="18:50" ht="60" customHeight="1" x14ac:dyDescent="0.25">
      <c r="R491" s="248"/>
      <c r="S491" s="248"/>
      <c r="T491" s="248"/>
      <c r="U491" s="248"/>
      <c r="V491" s="248"/>
      <c r="W491" s="248"/>
      <c r="X491" s="248"/>
      <c r="Y491" s="248"/>
      <c r="Z491" s="248"/>
      <c r="AA491" s="248"/>
      <c r="AB491" s="248"/>
      <c r="AC491" s="248"/>
      <c r="AD491" s="248"/>
      <c r="AP491"/>
      <c r="AQ491"/>
      <c r="AX491"/>
    </row>
    <row r="492" spans="18:50" ht="60" customHeight="1" x14ac:dyDescent="0.25">
      <c r="R492" s="248"/>
      <c r="S492" s="248"/>
      <c r="T492" s="248"/>
      <c r="U492" s="248"/>
      <c r="V492" s="248"/>
      <c r="W492" s="248"/>
      <c r="X492" s="248"/>
      <c r="Y492" s="248"/>
      <c r="Z492" s="248"/>
      <c r="AA492" s="248"/>
      <c r="AB492" s="248"/>
      <c r="AC492" s="248"/>
      <c r="AD492" s="248"/>
      <c r="AP492"/>
      <c r="AQ492"/>
      <c r="AX492"/>
    </row>
    <row r="493" spans="18:50" ht="60" customHeight="1" x14ac:dyDescent="0.25">
      <c r="R493" s="248"/>
      <c r="S493" s="248"/>
      <c r="T493" s="248"/>
      <c r="U493" s="248"/>
      <c r="V493" s="248"/>
      <c r="W493" s="248"/>
      <c r="X493" s="248"/>
      <c r="Y493" s="248"/>
      <c r="Z493" s="248"/>
      <c r="AA493" s="248"/>
      <c r="AB493" s="248"/>
      <c r="AC493" s="248"/>
      <c r="AD493" s="248"/>
      <c r="AP493"/>
      <c r="AQ493"/>
      <c r="AX493"/>
    </row>
    <row r="494" spans="18:50" ht="60" customHeight="1" x14ac:dyDescent="0.25">
      <c r="R494" s="248"/>
      <c r="S494" s="248"/>
      <c r="T494" s="248"/>
      <c r="U494" s="248"/>
      <c r="V494" s="248"/>
      <c r="W494" s="248"/>
      <c r="X494" s="248"/>
      <c r="Y494" s="248"/>
      <c r="Z494" s="248"/>
      <c r="AA494" s="248"/>
      <c r="AB494" s="248"/>
      <c r="AC494" s="248"/>
      <c r="AD494" s="248"/>
      <c r="AP494"/>
      <c r="AQ494"/>
      <c r="AX494"/>
    </row>
    <row r="495" spans="18:50" ht="60" customHeight="1" x14ac:dyDescent="0.25">
      <c r="R495" s="248"/>
      <c r="S495" s="248"/>
      <c r="T495" s="248"/>
      <c r="U495" s="248"/>
      <c r="V495" s="248"/>
      <c r="W495" s="248"/>
      <c r="X495" s="248"/>
      <c r="Y495" s="248"/>
      <c r="Z495" s="248"/>
      <c r="AA495" s="248"/>
      <c r="AB495" s="248"/>
      <c r="AC495" s="248"/>
      <c r="AD495" s="248"/>
      <c r="AP495"/>
      <c r="AQ495"/>
      <c r="AX495"/>
    </row>
    <row r="496" spans="18:50" ht="60" customHeight="1" x14ac:dyDescent="0.25">
      <c r="R496" s="248"/>
      <c r="S496" s="248"/>
      <c r="T496" s="248"/>
      <c r="U496" s="248"/>
      <c r="V496" s="248"/>
      <c r="W496" s="248"/>
      <c r="X496" s="248"/>
      <c r="Y496" s="248"/>
      <c r="Z496" s="248"/>
      <c r="AA496" s="248"/>
      <c r="AB496" s="248"/>
      <c r="AC496" s="248"/>
      <c r="AD496" s="248"/>
      <c r="AP496"/>
      <c r="AQ496"/>
      <c r="AX496"/>
    </row>
    <row r="497" spans="18:50" ht="60" customHeight="1" x14ac:dyDescent="0.25">
      <c r="R497" s="248"/>
      <c r="S497" s="248"/>
      <c r="T497" s="248"/>
      <c r="U497" s="248"/>
      <c r="V497" s="248"/>
      <c r="W497" s="248"/>
      <c r="X497" s="248"/>
      <c r="Y497" s="248"/>
      <c r="Z497" s="248"/>
      <c r="AA497" s="248"/>
      <c r="AB497" s="248"/>
      <c r="AC497" s="248"/>
      <c r="AD497" s="248"/>
      <c r="AP497"/>
      <c r="AQ497"/>
      <c r="AX497"/>
    </row>
    <row r="498" spans="18:50" ht="60" customHeight="1" x14ac:dyDescent="0.25">
      <c r="R498" s="248"/>
      <c r="S498" s="248"/>
      <c r="T498" s="248"/>
      <c r="U498" s="248"/>
      <c r="V498" s="248"/>
      <c r="W498" s="248"/>
      <c r="X498" s="248"/>
      <c r="Y498" s="248"/>
      <c r="Z498" s="248"/>
      <c r="AA498" s="248"/>
      <c r="AB498" s="248"/>
      <c r="AC498" s="248"/>
      <c r="AD498" s="248"/>
      <c r="AP498"/>
      <c r="AQ498"/>
      <c r="AX498"/>
    </row>
    <row r="499" spans="18:50" ht="60" customHeight="1" x14ac:dyDescent="0.25">
      <c r="R499" s="248"/>
      <c r="S499" s="248"/>
      <c r="T499" s="248"/>
      <c r="U499" s="248"/>
      <c r="V499" s="248"/>
      <c r="W499" s="248"/>
      <c r="X499" s="248"/>
      <c r="Y499" s="248"/>
      <c r="Z499" s="248"/>
      <c r="AA499" s="248"/>
      <c r="AB499" s="248"/>
      <c r="AC499" s="248"/>
      <c r="AD499" s="248"/>
      <c r="AP499"/>
      <c r="AQ499"/>
      <c r="AX499"/>
    </row>
    <row r="500" spans="18:50" ht="60" customHeight="1" x14ac:dyDescent="0.25">
      <c r="R500" s="248"/>
      <c r="S500" s="248"/>
      <c r="T500" s="248"/>
      <c r="U500" s="248"/>
      <c r="V500" s="248"/>
      <c r="W500" s="248"/>
      <c r="X500" s="248"/>
      <c r="Y500" s="248"/>
      <c r="Z500" s="248"/>
      <c r="AA500" s="248"/>
      <c r="AB500" s="248"/>
      <c r="AC500" s="248"/>
      <c r="AD500" s="248"/>
      <c r="AP500"/>
      <c r="AQ500"/>
      <c r="AX500"/>
    </row>
    <row r="501" spans="18:50" ht="60" customHeight="1" x14ac:dyDescent="0.25">
      <c r="R501" s="248"/>
      <c r="S501" s="248"/>
      <c r="T501" s="248"/>
      <c r="U501" s="248"/>
      <c r="V501" s="248"/>
      <c r="W501" s="248"/>
      <c r="X501" s="248"/>
      <c r="Y501" s="248"/>
      <c r="Z501" s="248"/>
      <c r="AA501" s="248"/>
      <c r="AB501" s="248"/>
      <c r="AC501" s="248"/>
      <c r="AD501" s="248"/>
      <c r="AP501"/>
      <c r="AQ501"/>
      <c r="AX501"/>
    </row>
    <row r="502" spans="18:50" ht="60" customHeight="1" x14ac:dyDescent="0.25">
      <c r="R502" s="248"/>
      <c r="S502" s="248"/>
      <c r="T502" s="248"/>
      <c r="U502" s="248"/>
      <c r="V502" s="248"/>
      <c r="W502" s="248"/>
      <c r="X502" s="248"/>
      <c r="Y502" s="248"/>
      <c r="Z502" s="248"/>
      <c r="AA502" s="248"/>
      <c r="AB502" s="248"/>
      <c r="AC502" s="248"/>
      <c r="AD502" s="248"/>
      <c r="AP502"/>
      <c r="AQ502"/>
      <c r="AX502"/>
    </row>
    <row r="503" spans="18:50" ht="60" customHeight="1" x14ac:dyDescent="0.25">
      <c r="R503" s="248"/>
      <c r="S503" s="248"/>
      <c r="T503" s="248"/>
      <c r="U503" s="248"/>
      <c r="V503" s="248"/>
      <c r="W503" s="248"/>
      <c r="X503" s="248"/>
      <c r="Y503" s="248"/>
      <c r="Z503" s="248"/>
      <c r="AA503" s="248"/>
      <c r="AB503" s="248"/>
      <c r="AC503" s="248"/>
      <c r="AD503" s="248"/>
      <c r="AP503"/>
      <c r="AQ503"/>
      <c r="AX503"/>
    </row>
    <row r="504" spans="18:50" ht="60" customHeight="1" x14ac:dyDescent="0.25">
      <c r="R504" s="248"/>
      <c r="S504" s="248"/>
      <c r="T504" s="248"/>
      <c r="U504" s="248"/>
      <c r="V504" s="248"/>
      <c r="W504" s="248"/>
      <c r="X504" s="248"/>
      <c r="Y504" s="248"/>
      <c r="Z504" s="248"/>
      <c r="AA504" s="248"/>
      <c r="AB504" s="248"/>
      <c r="AC504" s="248"/>
      <c r="AD504" s="248"/>
      <c r="AP504"/>
      <c r="AQ504"/>
      <c r="AX504"/>
    </row>
    <row r="505" spans="18:50" ht="60" customHeight="1" x14ac:dyDescent="0.25">
      <c r="R505" s="248"/>
      <c r="S505" s="248"/>
      <c r="T505" s="248"/>
      <c r="U505" s="248"/>
      <c r="V505" s="248"/>
      <c r="W505" s="248"/>
      <c r="X505" s="248"/>
      <c r="Y505" s="248"/>
      <c r="Z505" s="248"/>
      <c r="AA505" s="248"/>
      <c r="AB505" s="248"/>
      <c r="AC505" s="248"/>
      <c r="AD505" s="248"/>
      <c r="AP505"/>
      <c r="AQ505"/>
      <c r="AX505"/>
    </row>
    <row r="506" spans="18:50" ht="60" customHeight="1" x14ac:dyDescent="0.25">
      <c r="R506" s="248"/>
      <c r="S506" s="248"/>
      <c r="T506" s="248"/>
      <c r="U506" s="248"/>
      <c r="V506" s="248"/>
      <c r="W506" s="248"/>
      <c r="X506" s="248"/>
      <c r="Y506" s="248"/>
      <c r="Z506" s="248"/>
      <c r="AA506" s="248"/>
      <c r="AB506" s="248"/>
      <c r="AC506" s="248"/>
      <c r="AD506" s="248"/>
      <c r="AP506"/>
      <c r="AQ506"/>
      <c r="AX506"/>
    </row>
    <row r="507" spans="18:50" ht="60" customHeight="1" x14ac:dyDescent="0.25">
      <c r="R507" s="248"/>
      <c r="S507" s="248"/>
      <c r="T507" s="248"/>
      <c r="U507" s="248"/>
      <c r="V507" s="248"/>
      <c r="W507" s="248"/>
      <c r="X507" s="248"/>
      <c r="Y507" s="248"/>
      <c r="Z507" s="248"/>
      <c r="AA507" s="248"/>
      <c r="AB507" s="248"/>
      <c r="AC507" s="248"/>
      <c r="AD507" s="248"/>
      <c r="AP507"/>
      <c r="AQ507"/>
      <c r="AX507"/>
    </row>
    <row r="508" spans="18:50" ht="60" customHeight="1" x14ac:dyDescent="0.25">
      <c r="R508" s="248"/>
      <c r="S508" s="248"/>
      <c r="T508" s="248"/>
      <c r="U508" s="248"/>
      <c r="V508" s="248"/>
      <c r="W508" s="248"/>
      <c r="X508" s="248"/>
      <c r="Y508" s="248"/>
      <c r="Z508" s="248"/>
      <c r="AA508" s="248"/>
      <c r="AB508" s="248"/>
      <c r="AC508" s="248"/>
      <c r="AD508" s="248"/>
      <c r="AP508"/>
      <c r="AQ508"/>
      <c r="AX508"/>
    </row>
    <row r="509" spans="18:50" ht="60" customHeight="1" x14ac:dyDescent="0.25">
      <c r="R509" s="248"/>
      <c r="S509" s="248"/>
      <c r="T509" s="248"/>
      <c r="U509" s="248"/>
      <c r="V509" s="248"/>
      <c r="W509" s="248"/>
      <c r="X509" s="248"/>
      <c r="Y509" s="248"/>
      <c r="Z509" s="248"/>
      <c r="AA509" s="248"/>
      <c r="AB509" s="248"/>
      <c r="AC509" s="248"/>
      <c r="AD509" s="248"/>
      <c r="AP509"/>
      <c r="AQ509"/>
      <c r="AX509"/>
    </row>
    <row r="510" spans="18:50" ht="60" customHeight="1" x14ac:dyDescent="0.25">
      <c r="R510" s="248"/>
      <c r="S510" s="248"/>
      <c r="T510" s="248"/>
      <c r="U510" s="248"/>
      <c r="V510" s="248"/>
      <c r="W510" s="248"/>
      <c r="X510" s="248"/>
      <c r="Y510" s="248"/>
      <c r="Z510" s="248"/>
      <c r="AA510" s="248"/>
      <c r="AB510" s="248"/>
      <c r="AC510" s="248"/>
      <c r="AD510" s="248"/>
      <c r="AP510"/>
      <c r="AQ510"/>
      <c r="AX510"/>
    </row>
    <row r="511" spans="18:50" ht="60" customHeight="1" x14ac:dyDescent="0.25">
      <c r="R511" s="248"/>
      <c r="S511" s="248"/>
      <c r="T511" s="248"/>
      <c r="U511" s="248"/>
      <c r="V511" s="248"/>
      <c r="W511" s="248"/>
      <c r="X511" s="248"/>
      <c r="Y511" s="248"/>
      <c r="Z511" s="248"/>
      <c r="AA511" s="248"/>
      <c r="AB511" s="248"/>
      <c r="AC511" s="248"/>
      <c r="AD511" s="248"/>
      <c r="AP511"/>
      <c r="AQ511"/>
      <c r="AX511"/>
    </row>
    <row r="512" spans="18:50" ht="60" customHeight="1" x14ac:dyDescent="0.25">
      <c r="R512" s="248"/>
      <c r="S512" s="248"/>
      <c r="T512" s="248"/>
      <c r="U512" s="248"/>
      <c r="V512" s="248"/>
      <c r="W512" s="248"/>
      <c r="X512" s="248"/>
      <c r="Y512" s="248"/>
      <c r="Z512" s="248"/>
      <c r="AA512" s="248"/>
      <c r="AB512" s="248"/>
      <c r="AC512" s="248"/>
      <c r="AD512" s="248"/>
      <c r="AP512"/>
      <c r="AQ512"/>
      <c r="AX512"/>
    </row>
    <row r="513" spans="18:50" ht="60" customHeight="1" x14ac:dyDescent="0.25">
      <c r="R513" s="248"/>
      <c r="S513" s="248"/>
      <c r="T513" s="248"/>
      <c r="U513" s="248"/>
      <c r="V513" s="248"/>
      <c r="W513" s="248"/>
      <c r="X513" s="248"/>
      <c r="Y513" s="248"/>
      <c r="Z513" s="248"/>
      <c r="AA513" s="248"/>
      <c r="AB513" s="248"/>
      <c r="AC513" s="248"/>
      <c r="AD513" s="248"/>
      <c r="AP513"/>
      <c r="AQ513"/>
      <c r="AX513"/>
    </row>
    <row r="514" spans="18:50" ht="60" customHeight="1" x14ac:dyDescent="0.25">
      <c r="R514" s="248"/>
      <c r="S514" s="248"/>
      <c r="T514" s="248"/>
      <c r="U514" s="248"/>
      <c r="V514" s="248"/>
      <c r="W514" s="248"/>
      <c r="X514" s="248"/>
      <c r="Y514" s="248"/>
      <c r="Z514" s="248"/>
      <c r="AA514" s="248"/>
      <c r="AB514" s="248"/>
      <c r="AC514" s="248"/>
      <c r="AD514" s="248"/>
      <c r="AP514"/>
      <c r="AQ514"/>
      <c r="AX514"/>
    </row>
    <row r="515" spans="18:50" ht="60" customHeight="1" x14ac:dyDescent="0.25">
      <c r="R515" s="248"/>
      <c r="S515" s="248"/>
      <c r="T515" s="248"/>
      <c r="U515" s="248"/>
      <c r="V515" s="248"/>
      <c r="W515" s="248"/>
      <c r="X515" s="248"/>
      <c r="Y515" s="248"/>
      <c r="Z515" s="248"/>
      <c r="AA515" s="248"/>
      <c r="AB515" s="248"/>
      <c r="AC515" s="248"/>
      <c r="AD515" s="248"/>
      <c r="AP515"/>
      <c r="AQ515"/>
      <c r="AX515"/>
    </row>
    <row r="516" spans="18:50" ht="60" customHeight="1" x14ac:dyDescent="0.25">
      <c r="R516" s="248"/>
      <c r="S516" s="248"/>
      <c r="T516" s="248"/>
      <c r="U516" s="248"/>
      <c r="V516" s="248"/>
      <c r="W516" s="248"/>
      <c r="X516" s="248"/>
      <c r="Y516" s="248"/>
      <c r="Z516" s="248"/>
      <c r="AA516" s="248"/>
      <c r="AB516" s="248"/>
      <c r="AC516" s="248"/>
      <c r="AD516" s="248"/>
      <c r="AP516"/>
      <c r="AQ516"/>
      <c r="AX516"/>
    </row>
    <row r="517" spans="18:50" ht="60" customHeight="1" x14ac:dyDescent="0.25">
      <c r="R517" s="248"/>
      <c r="S517" s="248"/>
      <c r="T517" s="248"/>
      <c r="U517" s="248"/>
      <c r="V517" s="248"/>
      <c r="W517" s="248"/>
      <c r="X517" s="248"/>
      <c r="Y517" s="248"/>
      <c r="Z517" s="248"/>
      <c r="AA517" s="248"/>
      <c r="AB517" s="248"/>
      <c r="AC517" s="248"/>
      <c r="AD517" s="248"/>
      <c r="AP517"/>
      <c r="AQ517"/>
      <c r="AX517"/>
    </row>
    <row r="518" spans="18:50" ht="60" customHeight="1" x14ac:dyDescent="0.25">
      <c r="R518" s="248"/>
      <c r="S518" s="248"/>
      <c r="T518" s="248"/>
      <c r="U518" s="248"/>
      <c r="V518" s="248"/>
      <c r="W518" s="248"/>
      <c r="X518" s="248"/>
      <c r="Y518" s="248"/>
      <c r="Z518" s="248"/>
      <c r="AA518" s="248"/>
      <c r="AB518" s="248"/>
      <c r="AC518" s="248"/>
      <c r="AD518" s="248"/>
      <c r="AP518"/>
      <c r="AQ518"/>
      <c r="AX518"/>
    </row>
    <row r="519" spans="18:50" ht="60" customHeight="1" x14ac:dyDescent="0.25">
      <c r="R519" s="248"/>
      <c r="S519" s="248"/>
      <c r="T519" s="248"/>
      <c r="U519" s="248"/>
      <c r="V519" s="248"/>
      <c r="W519" s="248"/>
      <c r="X519" s="248"/>
      <c r="Y519" s="248"/>
      <c r="Z519" s="248"/>
      <c r="AA519" s="248"/>
      <c r="AB519" s="248"/>
      <c r="AC519" s="248"/>
      <c r="AD519" s="248"/>
      <c r="AP519"/>
      <c r="AQ519"/>
      <c r="AX519"/>
    </row>
    <row r="520" spans="18:50" ht="60" customHeight="1" x14ac:dyDescent="0.25">
      <c r="R520" s="248"/>
      <c r="S520" s="248"/>
      <c r="T520" s="248"/>
      <c r="U520" s="248"/>
      <c r="V520" s="248"/>
      <c r="W520" s="248"/>
      <c r="X520" s="248"/>
      <c r="Y520" s="248"/>
      <c r="Z520" s="248"/>
      <c r="AA520" s="248"/>
      <c r="AB520" s="248"/>
      <c r="AC520" s="248"/>
      <c r="AD520" s="248"/>
      <c r="AP520"/>
      <c r="AQ520"/>
      <c r="AX520"/>
    </row>
    <row r="521" spans="18:50" ht="60" customHeight="1" x14ac:dyDescent="0.25">
      <c r="R521" s="248"/>
      <c r="S521" s="248"/>
      <c r="T521" s="248"/>
      <c r="U521" s="248"/>
      <c r="V521" s="248"/>
      <c r="W521" s="248"/>
      <c r="X521" s="248"/>
      <c r="Y521" s="248"/>
      <c r="Z521" s="248"/>
      <c r="AA521" s="248"/>
      <c r="AB521" s="248"/>
      <c r="AC521" s="248"/>
      <c r="AD521" s="248"/>
      <c r="AP521"/>
      <c r="AQ521"/>
      <c r="AX521"/>
    </row>
    <row r="522" spans="18:50" ht="60" customHeight="1" x14ac:dyDescent="0.25">
      <c r="R522" s="248"/>
      <c r="S522" s="248"/>
      <c r="T522" s="248"/>
      <c r="U522" s="248"/>
      <c r="V522" s="248"/>
      <c r="W522" s="248"/>
      <c r="X522" s="248"/>
      <c r="Y522" s="248"/>
      <c r="Z522" s="248"/>
      <c r="AA522" s="248"/>
      <c r="AB522" s="248"/>
      <c r="AC522" s="248"/>
      <c r="AD522" s="248"/>
      <c r="AP522"/>
      <c r="AQ522"/>
      <c r="AX522"/>
    </row>
    <row r="523" spans="18:50" ht="60" customHeight="1" x14ac:dyDescent="0.25">
      <c r="R523" s="248"/>
      <c r="S523" s="248"/>
      <c r="T523" s="248"/>
      <c r="U523" s="248"/>
      <c r="V523" s="248"/>
      <c r="W523" s="248"/>
      <c r="X523" s="248"/>
      <c r="Y523" s="248"/>
      <c r="Z523" s="248"/>
      <c r="AA523" s="248"/>
      <c r="AB523" s="248"/>
      <c r="AC523" s="248"/>
      <c r="AD523" s="248"/>
      <c r="AP523"/>
      <c r="AQ523"/>
      <c r="AX523"/>
    </row>
    <row r="524" spans="18:50" ht="60" customHeight="1" x14ac:dyDescent="0.25">
      <c r="R524" s="248"/>
      <c r="S524" s="248"/>
      <c r="T524" s="248"/>
      <c r="U524" s="248"/>
      <c r="V524" s="248"/>
      <c r="W524" s="248"/>
      <c r="X524" s="248"/>
      <c r="Y524" s="248"/>
      <c r="Z524" s="248"/>
      <c r="AA524" s="248"/>
      <c r="AB524" s="248"/>
      <c r="AC524" s="248"/>
      <c r="AD524" s="248"/>
      <c r="AP524"/>
      <c r="AQ524"/>
      <c r="AX524"/>
    </row>
    <row r="525" spans="18:50" ht="60" customHeight="1" x14ac:dyDescent="0.25">
      <c r="R525" s="248"/>
      <c r="S525" s="248"/>
      <c r="T525" s="248"/>
      <c r="U525" s="248"/>
      <c r="V525" s="248"/>
      <c r="W525" s="248"/>
      <c r="X525" s="248"/>
      <c r="Y525" s="248"/>
      <c r="Z525" s="248"/>
      <c r="AA525" s="248"/>
      <c r="AB525" s="248"/>
      <c r="AC525" s="248"/>
      <c r="AD525" s="248"/>
      <c r="AP525"/>
      <c r="AQ525"/>
      <c r="AX525"/>
    </row>
    <row r="526" spans="18:50" ht="60" customHeight="1" x14ac:dyDescent="0.25">
      <c r="R526" s="248"/>
      <c r="S526" s="248"/>
      <c r="T526" s="248"/>
      <c r="U526" s="248"/>
      <c r="V526" s="248"/>
      <c r="W526" s="248"/>
      <c r="X526" s="248"/>
      <c r="Y526" s="248"/>
      <c r="Z526" s="248"/>
      <c r="AA526" s="248"/>
      <c r="AB526" s="248"/>
      <c r="AC526" s="248"/>
      <c r="AD526" s="248"/>
      <c r="AP526"/>
      <c r="AQ526"/>
      <c r="AX526"/>
    </row>
    <row r="527" spans="18:50" ht="60" customHeight="1" x14ac:dyDescent="0.25">
      <c r="R527" s="248"/>
      <c r="S527" s="248"/>
      <c r="T527" s="248"/>
      <c r="U527" s="248"/>
      <c r="V527" s="248"/>
      <c r="W527" s="248"/>
      <c r="X527" s="248"/>
      <c r="Y527" s="248"/>
      <c r="Z527" s="248"/>
      <c r="AA527" s="248"/>
      <c r="AB527" s="248"/>
      <c r="AC527" s="248"/>
      <c r="AD527" s="248"/>
      <c r="AP527"/>
      <c r="AQ527"/>
      <c r="AX527"/>
    </row>
    <row r="528" spans="18:50" ht="60" customHeight="1" x14ac:dyDescent="0.25">
      <c r="R528" s="248"/>
      <c r="S528" s="248"/>
      <c r="T528" s="248"/>
      <c r="U528" s="248"/>
      <c r="V528" s="248"/>
      <c r="W528" s="248"/>
      <c r="X528" s="248"/>
      <c r="Y528" s="248"/>
      <c r="Z528" s="248"/>
      <c r="AA528" s="248"/>
      <c r="AB528" s="248"/>
      <c r="AC528" s="248"/>
      <c r="AD528" s="248"/>
      <c r="AP528"/>
      <c r="AQ528"/>
      <c r="AX528"/>
    </row>
    <row r="529" spans="18:50" ht="60" customHeight="1" x14ac:dyDescent="0.25">
      <c r="R529" s="248"/>
      <c r="S529" s="248"/>
      <c r="T529" s="248"/>
      <c r="U529" s="248"/>
      <c r="V529" s="248"/>
      <c r="W529" s="248"/>
      <c r="X529" s="248"/>
      <c r="Y529" s="248"/>
      <c r="Z529" s="248"/>
      <c r="AA529" s="248"/>
      <c r="AB529" s="248"/>
      <c r="AC529" s="248"/>
      <c r="AD529" s="248"/>
      <c r="AP529"/>
      <c r="AQ529"/>
      <c r="AX529"/>
    </row>
    <row r="530" spans="18:50" ht="60" customHeight="1" x14ac:dyDescent="0.25">
      <c r="R530" s="248"/>
      <c r="S530" s="248"/>
      <c r="T530" s="248"/>
      <c r="U530" s="248"/>
      <c r="V530" s="248"/>
      <c r="W530" s="248"/>
      <c r="X530" s="248"/>
      <c r="Y530" s="248"/>
      <c r="Z530" s="248"/>
      <c r="AA530" s="248"/>
      <c r="AB530" s="248"/>
      <c r="AC530" s="248"/>
      <c r="AD530" s="248"/>
      <c r="AP530"/>
      <c r="AQ530"/>
      <c r="AX530"/>
    </row>
    <row r="531" spans="18:50" ht="60" customHeight="1" x14ac:dyDescent="0.25">
      <c r="R531" s="248"/>
      <c r="S531" s="248"/>
      <c r="T531" s="248"/>
      <c r="U531" s="248"/>
      <c r="V531" s="248"/>
      <c r="W531" s="248"/>
      <c r="X531" s="248"/>
      <c r="Y531" s="248"/>
      <c r="Z531" s="248"/>
      <c r="AA531" s="248"/>
      <c r="AB531" s="248"/>
      <c r="AC531" s="248"/>
      <c r="AD531" s="248"/>
      <c r="AP531"/>
      <c r="AQ531"/>
      <c r="AX531"/>
    </row>
    <row r="532" spans="18:50" ht="60" customHeight="1" x14ac:dyDescent="0.25">
      <c r="R532" s="248"/>
      <c r="S532" s="248"/>
      <c r="T532" s="248"/>
      <c r="U532" s="248"/>
      <c r="V532" s="248"/>
      <c r="W532" s="248"/>
      <c r="X532" s="248"/>
      <c r="Y532" s="248"/>
      <c r="Z532" s="248"/>
      <c r="AA532" s="248"/>
      <c r="AB532" s="248"/>
      <c r="AC532" s="248"/>
      <c r="AD532" s="248"/>
      <c r="AP532"/>
      <c r="AQ532"/>
      <c r="AX532"/>
    </row>
    <row r="533" spans="18:50" ht="60" customHeight="1" x14ac:dyDescent="0.25">
      <c r="R533" s="248"/>
      <c r="S533" s="248"/>
      <c r="T533" s="248"/>
      <c r="U533" s="248"/>
      <c r="V533" s="248"/>
      <c r="W533" s="248"/>
      <c r="X533" s="248"/>
      <c r="Y533" s="248"/>
      <c r="Z533" s="248"/>
      <c r="AA533" s="248"/>
      <c r="AB533" s="248"/>
      <c r="AC533" s="248"/>
      <c r="AD533" s="248"/>
      <c r="AP533"/>
      <c r="AQ533"/>
      <c r="AX533"/>
    </row>
    <row r="534" spans="18:50" ht="60" customHeight="1" x14ac:dyDescent="0.25">
      <c r="R534" s="248"/>
      <c r="S534" s="248"/>
      <c r="T534" s="248"/>
      <c r="U534" s="248"/>
      <c r="V534" s="248"/>
      <c r="W534" s="248"/>
      <c r="X534" s="248"/>
      <c r="Y534" s="248"/>
      <c r="Z534" s="248"/>
      <c r="AA534" s="248"/>
      <c r="AB534" s="248"/>
      <c r="AC534" s="248"/>
      <c r="AD534" s="248"/>
      <c r="AP534"/>
      <c r="AQ534"/>
      <c r="AX534"/>
    </row>
    <row r="535" spans="18:50" ht="60" customHeight="1" x14ac:dyDescent="0.25">
      <c r="R535" s="248"/>
      <c r="S535" s="248"/>
      <c r="T535" s="248"/>
      <c r="U535" s="248"/>
      <c r="V535" s="248"/>
      <c r="W535" s="248"/>
      <c r="X535" s="248"/>
      <c r="Y535" s="248"/>
      <c r="Z535" s="248"/>
      <c r="AA535" s="248"/>
      <c r="AB535" s="248"/>
      <c r="AC535" s="248"/>
      <c r="AD535" s="248"/>
      <c r="AP535"/>
      <c r="AQ535"/>
      <c r="AX535"/>
    </row>
    <row r="536" spans="18:50" ht="60" customHeight="1" x14ac:dyDescent="0.25">
      <c r="R536" s="248"/>
      <c r="S536" s="248"/>
      <c r="T536" s="248"/>
      <c r="U536" s="248"/>
      <c r="V536" s="248"/>
      <c r="W536" s="248"/>
      <c r="X536" s="248"/>
      <c r="Y536" s="248"/>
      <c r="Z536" s="248"/>
      <c r="AA536" s="248"/>
      <c r="AB536" s="248"/>
      <c r="AC536" s="248"/>
      <c r="AD536" s="248"/>
      <c r="AP536"/>
      <c r="AQ536"/>
      <c r="AX536"/>
    </row>
    <row r="537" spans="18:50" ht="60" customHeight="1" x14ac:dyDescent="0.25">
      <c r="R537" s="248"/>
      <c r="S537" s="248"/>
      <c r="T537" s="248"/>
      <c r="U537" s="248"/>
      <c r="V537" s="248"/>
      <c r="W537" s="248"/>
      <c r="X537" s="248"/>
      <c r="Y537" s="248"/>
      <c r="Z537" s="248"/>
      <c r="AA537" s="248"/>
      <c r="AB537" s="248"/>
      <c r="AC537" s="248"/>
      <c r="AD537" s="248"/>
      <c r="AP537"/>
      <c r="AQ537"/>
      <c r="AX537"/>
    </row>
    <row r="538" spans="18:50" ht="60" customHeight="1" x14ac:dyDescent="0.25">
      <c r="R538" s="248"/>
      <c r="S538" s="248"/>
      <c r="T538" s="248"/>
      <c r="U538" s="248"/>
      <c r="V538" s="248"/>
      <c r="W538" s="248"/>
      <c r="X538" s="248"/>
      <c r="Y538" s="248"/>
      <c r="Z538" s="248"/>
      <c r="AA538" s="248"/>
      <c r="AB538" s="248"/>
      <c r="AC538" s="248"/>
      <c r="AD538" s="248"/>
      <c r="AP538"/>
      <c r="AQ538"/>
      <c r="AX538"/>
    </row>
    <row r="539" spans="18:50" ht="60" customHeight="1" x14ac:dyDescent="0.25">
      <c r="R539" s="248"/>
      <c r="S539" s="248"/>
      <c r="T539" s="248"/>
      <c r="U539" s="248"/>
      <c r="V539" s="248"/>
      <c r="W539" s="248"/>
      <c r="X539" s="248"/>
      <c r="Y539" s="248"/>
      <c r="Z539" s="248"/>
      <c r="AA539" s="248"/>
      <c r="AB539" s="248"/>
      <c r="AC539" s="248"/>
      <c r="AD539" s="248"/>
      <c r="AP539"/>
      <c r="AQ539"/>
      <c r="AX539"/>
    </row>
    <row r="540" spans="18:50" ht="60" customHeight="1" x14ac:dyDescent="0.25">
      <c r="R540" s="248"/>
      <c r="S540" s="248"/>
      <c r="T540" s="248"/>
      <c r="U540" s="248"/>
      <c r="V540" s="248"/>
      <c r="W540" s="248"/>
      <c r="X540" s="248"/>
      <c r="Y540" s="248"/>
      <c r="Z540" s="248"/>
      <c r="AA540" s="248"/>
      <c r="AB540" s="248"/>
      <c r="AC540" s="248"/>
      <c r="AD540" s="248"/>
      <c r="AP540"/>
      <c r="AQ540"/>
      <c r="AX540"/>
    </row>
    <row r="541" spans="18:50" ht="60" customHeight="1" x14ac:dyDescent="0.25">
      <c r="R541" s="248"/>
      <c r="S541" s="248"/>
      <c r="T541" s="248"/>
      <c r="U541" s="248"/>
      <c r="V541" s="248"/>
      <c r="W541" s="248"/>
      <c r="X541" s="248"/>
      <c r="Y541" s="248"/>
      <c r="Z541" s="248"/>
      <c r="AA541" s="248"/>
      <c r="AB541" s="248"/>
      <c r="AC541" s="248"/>
      <c r="AD541" s="248"/>
      <c r="AP541"/>
      <c r="AQ541"/>
      <c r="AX541"/>
    </row>
    <row r="542" spans="18:50" ht="60" customHeight="1" x14ac:dyDescent="0.25">
      <c r="R542" s="248"/>
      <c r="S542" s="248"/>
      <c r="T542" s="248"/>
      <c r="U542" s="248"/>
      <c r="V542" s="248"/>
      <c r="W542" s="248"/>
      <c r="X542" s="248"/>
      <c r="Y542" s="248"/>
      <c r="Z542" s="248"/>
      <c r="AA542" s="248"/>
      <c r="AB542" s="248"/>
      <c r="AC542" s="248"/>
      <c r="AD542" s="248"/>
      <c r="AP542"/>
      <c r="AQ542"/>
      <c r="AX542"/>
    </row>
    <row r="543" spans="18:50" ht="60" customHeight="1" x14ac:dyDescent="0.25">
      <c r="R543" s="248"/>
      <c r="S543" s="248"/>
      <c r="T543" s="248"/>
      <c r="U543" s="248"/>
      <c r="V543" s="248"/>
      <c r="W543" s="248"/>
      <c r="X543" s="248"/>
      <c r="Y543" s="248"/>
      <c r="Z543" s="248"/>
      <c r="AA543" s="248"/>
      <c r="AB543" s="248"/>
      <c r="AC543" s="248"/>
      <c r="AD543" s="248"/>
      <c r="AP543"/>
      <c r="AQ543"/>
      <c r="AX543"/>
    </row>
    <row r="544" spans="18:50" ht="60" customHeight="1" x14ac:dyDescent="0.25">
      <c r="R544" s="248"/>
      <c r="S544" s="248"/>
      <c r="T544" s="248"/>
      <c r="U544" s="248"/>
      <c r="V544" s="248"/>
      <c r="W544" s="248"/>
      <c r="X544" s="248"/>
      <c r="Y544" s="248"/>
      <c r="Z544" s="248"/>
      <c r="AA544" s="248"/>
      <c r="AB544" s="248"/>
      <c r="AC544" s="248"/>
      <c r="AD544" s="248"/>
      <c r="AP544"/>
      <c r="AQ544"/>
      <c r="AX544"/>
    </row>
    <row r="545" spans="18:50" ht="60" customHeight="1" x14ac:dyDescent="0.25">
      <c r="R545" s="248"/>
      <c r="S545" s="248"/>
      <c r="T545" s="248"/>
      <c r="U545" s="248"/>
      <c r="V545" s="248"/>
      <c r="W545" s="248"/>
      <c r="X545" s="248"/>
      <c r="Y545" s="248"/>
      <c r="Z545" s="248"/>
      <c r="AA545" s="248"/>
      <c r="AB545" s="248"/>
      <c r="AC545" s="248"/>
      <c r="AD545" s="248"/>
      <c r="AP545"/>
      <c r="AQ545"/>
      <c r="AX545"/>
    </row>
    <row r="546" spans="18:50" ht="60" customHeight="1" x14ac:dyDescent="0.25">
      <c r="R546" s="248"/>
      <c r="S546" s="248"/>
      <c r="T546" s="248"/>
      <c r="U546" s="248"/>
      <c r="V546" s="248"/>
      <c r="W546" s="248"/>
      <c r="X546" s="248"/>
      <c r="Y546" s="248"/>
      <c r="Z546" s="248"/>
      <c r="AA546" s="248"/>
      <c r="AB546" s="248"/>
      <c r="AC546" s="248"/>
      <c r="AD546" s="248"/>
      <c r="AP546"/>
      <c r="AQ546"/>
      <c r="AX546"/>
    </row>
    <row r="547" spans="18:50" ht="60" customHeight="1" x14ac:dyDescent="0.25">
      <c r="R547" s="248"/>
      <c r="S547" s="248"/>
      <c r="T547" s="248"/>
      <c r="U547" s="248"/>
      <c r="V547" s="248"/>
      <c r="W547" s="248"/>
      <c r="X547" s="248"/>
      <c r="Y547" s="248"/>
      <c r="Z547" s="248"/>
      <c r="AA547" s="248"/>
      <c r="AB547" s="248"/>
      <c r="AC547" s="248"/>
      <c r="AD547" s="248"/>
      <c r="AP547"/>
      <c r="AQ547"/>
      <c r="AX547"/>
    </row>
    <row r="548" spans="18:50" ht="60" customHeight="1" x14ac:dyDescent="0.25">
      <c r="R548" s="248"/>
      <c r="S548" s="248"/>
      <c r="T548" s="248"/>
      <c r="U548" s="248"/>
      <c r="V548" s="248"/>
      <c r="W548" s="248"/>
      <c r="X548" s="248"/>
      <c r="Y548" s="248"/>
      <c r="Z548" s="248"/>
      <c r="AA548" s="248"/>
      <c r="AB548" s="248"/>
      <c r="AC548" s="248"/>
      <c r="AD548" s="248"/>
      <c r="AP548"/>
      <c r="AQ548"/>
      <c r="AX548"/>
    </row>
    <row r="549" spans="18:50" ht="60" customHeight="1" x14ac:dyDescent="0.25">
      <c r="R549" s="248"/>
      <c r="S549" s="248"/>
      <c r="T549" s="248"/>
      <c r="U549" s="248"/>
      <c r="V549" s="248"/>
      <c r="W549" s="248"/>
      <c r="X549" s="248"/>
      <c r="Y549" s="248"/>
      <c r="Z549" s="248"/>
      <c r="AA549" s="248"/>
      <c r="AB549" s="248"/>
      <c r="AC549" s="248"/>
      <c r="AD549" s="248"/>
      <c r="AP549"/>
      <c r="AQ549"/>
      <c r="AX549"/>
    </row>
    <row r="550" spans="18:50" ht="60" customHeight="1" x14ac:dyDescent="0.25">
      <c r="R550" s="248"/>
      <c r="S550" s="248"/>
      <c r="T550" s="248"/>
      <c r="U550" s="248"/>
      <c r="V550" s="248"/>
      <c r="W550" s="248"/>
      <c r="X550" s="248"/>
      <c r="Y550" s="248"/>
      <c r="Z550" s="248"/>
      <c r="AA550" s="248"/>
      <c r="AB550" s="248"/>
      <c r="AC550" s="248"/>
      <c r="AD550" s="248"/>
      <c r="AP550"/>
      <c r="AQ550"/>
      <c r="AX550"/>
    </row>
    <row r="551" spans="18:50" ht="60" customHeight="1" x14ac:dyDescent="0.25">
      <c r="R551" s="248"/>
      <c r="S551" s="248"/>
      <c r="T551" s="248"/>
      <c r="U551" s="248"/>
      <c r="V551" s="248"/>
      <c r="W551" s="248"/>
      <c r="X551" s="248"/>
      <c r="Y551" s="248"/>
      <c r="Z551" s="248"/>
      <c r="AA551" s="248"/>
      <c r="AB551" s="248"/>
      <c r="AC551" s="248"/>
      <c r="AD551" s="248"/>
      <c r="AP551"/>
      <c r="AQ551"/>
      <c r="AX551"/>
    </row>
    <row r="552" spans="18:50" ht="60" customHeight="1" x14ac:dyDescent="0.25">
      <c r="R552" s="248"/>
      <c r="S552" s="248"/>
      <c r="T552" s="248"/>
      <c r="U552" s="248"/>
      <c r="V552" s="248"/>
      <c r="W552" s="248"/>
      <c r="X552" s="248"/>
      <c r="Y552" s="248"/>
      <c r="Z552" s="248"/>
      <c r="AA552" s="248"/>
      <c r="AB552" s="248"/>
      <c r="AC552" s="248"/>
      <c r="AD552" s="248"/>
      <c r="AP552"/>
      <c r="AQ552"/>
      <c r="AX552"/>
    </row>
    <row r="553" spans="18:50" ht="60" customHeight="1" x14ac:dyDescent="0.25">
      <c r="R553" s="248"/>
      <c r="S553" s="248"/>
      <c r="T553" s="248"/>
      <c r="U553" s="248"/>
      <c r="V553" s="248"/>
      <c r="W553" s="248"/>
      <c r="X553" s="248"/>
      <c r="Y553" s="248"/>
      <c r="Z553" s="248"/>
      <c r="AA553" s="248"/>
      <c r="AB553" s="248"/>
      <c r="AC553" s="248"/>
      <c r="AD553" s="248"/>
      <c r="AP553"/>
      <c r="AQ553"/>
      <c r="AX553"/>
    </row>
    <row r="554" spans="18:50" ht="60" customHeight="1" x14ac:dyDescent="0.25">
      <c r="R554" s="248"/>
      <c r="S554" s="248"/>
      <c r="T554" s="248"/>
      <c r="U554" s="248"/>
      <c r="V554" s="248"/>
      <c r="W554" s="248"/>
      <c r="X554" s="248"/>
      <c r="Y554" s="248"/>
      <c r="Z554" s="248"/>
      <c r="AA554" s="248"/>
      <c r="AB554" s="248"/>
      <c r="AC554" s="248"/>
      <c r="AD554" s="248"/>
      <c r="AP554"/>
      <c r="AQ554"/>
      <c r="AX554"/>
    </row>
    <row r="555" spans="18:50" ht="60" customHeight="1" x14ac:dyDescent="0.25">
      <c r="R555" s="248"/>
      <c r="S555" s="248"/>
      <c r="T555" s="248"/>
      <c r="U555" s="248"/>
      <c r="V555" s="248"/>
      <c r="W555" s="248"/>
      <c r="X555" s="248"/>
      <c r="Y555" s="248"/>
      <c r="Z555" s="248"/>
      <c r="AA555" s="248"/>
      <c r="AB555" s="248"/>
      <c r="AC555" s="248"/>
      <c r="AD555" s="248"/>
      <c r="AP555"/>
      <c r="AQ555"/>
      <c r="AX555"/>
    </row>
    <row r="556" spans="18:50" ht="60" customHeight="1" x14ac:dyDescent="0.25">
      <c r="R556" s="248"/>
      <c r="S556" s="248"/>
      <c r="T556" s="248"/>
      <c r="U556" s="248"/>
      <c r="V556" s="248"/>
      <c r="W556" s="248"/>
      <c r="X556" s="248"/>
      <c r="Y556" s="248"/>
      <c r="Z556" s="248"/>
      <c r="AA556" s="248"/>
      <c r="AB556" s="248"/>
      <c r="AC556" s="248"/>
      <c r="AD556" s="248"/>
      <c r="AP556"/>
      <c r="AQ556"/>
      <c r="AX556"/>
    </row>
    <row r="557" spans="18:50" ht="60" customHeight="1" x14ac:dyDescent="0.25">
      <c r="R557" s="248"/>
      <c r="S557" s="248"/>
      <c r="T557" s="248"/>
      <c r="U557" s="248"/>
      <c r="V557" s="248"/>
      <c r="W557" s="248"/>
      <c r="X557" s="248"/>
      <c r="Y557" s="248"/>
      <c r="Z557" s="248"/>
      <c r="AA557" s="248"/>
      <c r="AB557" s="248"/>
      <c r="AC557" s="248"/>
      <c r="AD557" s="248"/>
      <c r="AP557"/>
      <c r="AQ557"/>
      <c r="AX557"/>
    </row>
    <row r="558" spans="18:50" ht="60" customHeight="1" x14ac:dyDescent="0.25">
      <c r="R558" s="248"/>
      <c r="S558" s="248"/>
      <c r="T558" s="248"/>
      <c r="U558" s="248"/>
      <c r="V558" s="248"/>
      <c r="W558" s="248"/>
      <c r="X558" s="248"/>
      <c r="Y558" s="248"/>
      <c r="Z558" s="248"/>
      <c r="AA558" s="248"/>
      <c r="AB558" s="248"/>
      <c r="AC558" s="248"/>
      <c r="AD558" s="248"/>
      <c r="AP558"/>
      <c r="AQ558"/>
      <c r="AX558"/>
    </row>
    <row r="559" spans="18:50" ht="60" customHeight="1" x14ac:dyDescent="0.25">
      <c r="R559" s="248"/>
      <c r="S559" s="248"/>
      <c r="T559" s="248"/>
      <c r="U559" s="248"/>
      <c r="V559" s="248"/>
      <c r="W559" s="248"/>
      <c r="X559" s="248"/>
      <c r="Y559" s="248"/>
      <c r="Z559" s="248"/>
      <c r="AA559" s="248"/>
      <c r="AB559" s="248"/>
      <c r="AC559" s="248"/>
      <c r="AD559" s="248"/>
      <c r="AP559"/>
      <c r="AQ559"/>
      <c r="AX559"/>
    </row>
    <row r="560" spans="18:50" ht="60" customHeight="1" x14ac:dyDescent="0.25">
      <c r="R560" s="248"/>
      <c r="S560" s="248"/>
      <c r="T560" s="248"/>
      <c r="U560" s="248"/>
      <c r="V560" s="248"/>
      <c r="W560" s="248"/>
      <c r="X560" s="248"/>
      <c r="Y560" s="248"/>
      <c r="Z560" s="248"/>
      <c r="AA560" s="248"/>
      <c r="AB560" s="248"/>
      <c r="AC560" s="248"/>
      <c r="AD560" s="248"/>
      <c r="AP560"/>
      <c r="AQ560"/>
      <c r="AX560"/>
    </row>
    <row r="561" spans="18:50" ht="60" customHeight="1" x14ac:dyDescent="0.25">
      <c r="R561" s="248"/>
      <c r="S561" s="248"/>
      <c r="T561" s="248"/>
      <c r="U561" s="248"/>
      <c r="V561" s="248"/>
      <c r="W561" s="248"/>
      <c r="X561" s="248"/>
      <c r="Y561" s="248"/>
      <c r="Z561" s="248"/>
      <c r="AA561" s="248"/>
      <c r="AB561" s="248"/>
      <c r="AC561" s="248"/>
      <c r="AD561" s="248"/>
      <c r="AP561"/>
      <c r="AQ561"/>
      <c r="AX561"/>
    </row>
    <row r="562" spans="18:50" ht="60" customHeight="1" x14ac:dyDescent="0.25">
      <c r="R562" s="248"/>
      <c r="S562" s="248"/>
      <c r="T562" s="248"/>
      <c r="U562" s="248"/>
      <c r="V562" s="248"/>
      <c r="W562" s="248"/>
      <c r="X562" s="248"/>
      <c r="Y562" s="248"/>
      <c r="Z562" s="248"/>
      <c r="AA562" s="248"/>
      <c r="AB562" s="248"/>
      <c r="AC562" s="248"/>
      <c r="AD562" s="248"/>
      <c r="AP562"/>
      <c r="AQ562"/>
      <c r="AX562"/>
    </row>
    <row r="563" spans="18:50" ht="60" customHeight="1" x14ac:dyDescent="0.25">
      <c r="R563" s="248"/>
      <c r="S563" s="248"/>
      <c r="T563" s="248"/>
      <c r="U563" s="248"/>
      <c r="V563" s="248"/>
      <c r="W563" s="248"/>
      <c r="X563" s="248"/>
      <c r="Y563" s="248"/>
      <c r="Z563" s="248"/>
      <c r="AA563" s="248"/>
      <c r="AB563" s="248"/>
      <c r="AC563" s="248"/>
      <c r="AD563" s="248"/>
      <c r="AP563"/>
      <c r="AQ563"/>
      <c r="AX563"/>
    </row>
    <row r="564" spans="18:50" ht="60" customHeight="1" x14ac:dyDescent="0.25">
      <c r="R564" s="248"/>
      <c r="S564" s="248"/>
      <c r="T564" s="248"/>
      <c r="U564" s="248"/>
      <c r="V564" s="248"/>
      <c r="W564" s="248"/>
      <c r="X564" s="248"/>
      <c r="Y564" s="248"/>
      <c r="Z564" s="248"/>
      <c r="AA564" s="248"/>
      <c r="AB564" s="248"/>
      <c r="AC564" s="248"/>
      <c r="AD564" s="248"/>
      <c r="AP564"/>
      <c r="AQ564"/>
      <c r="AX564"/>
    </row>
    <row r="565" spans="18:50" ht="60" customHeight="1" x14ac:dyDescent="0.25">
      <c r="R565" s="248"/>
      <c r="S565" s="248"/>
      <c r="T565" s="248"/>
      <c r="U565" s="248"/>
      <c r="V565" s="248"/>
      <c r="W565" s="248"/>
      <c r="X565" s="248"/>
      <c r="Y565" s="248"/>
      <c r="Z565" s="248"/>
      <c r="AA565" s="248"/>
      <c r="AB565" s="248"/>
      <c r="AC565" s="248"/>
      <c r="AD565" s="248"/>
      <c r="AP565"/>
      <c r="AQ565"/>
      <c r="AX565"/>
    </row>
    <row r="566" spans="18:50" ht="60" customHeight="1" x14ac:dyDescent="0.25">
      <c r="R566" s="248"/>
      <c r="S566" s="248"/>
      <c r="T566" s="248"/>
      <c r="U566" s="248"/>
      <c r="V566" s="248"/>
      <c r="W566" s="248"/>
      <c r="X566" s="248"/>
      <c r="Y566" s="248"/>
      <c r="Z566" s="248"/>
      <c r="AA566" s="248"/>
      <c r="AB566" s="248"/>
      <c r="AC566" s="248"/>
      <c r="AD566" s="248"/>
      <c r="AP566"/>
      <c r="AQ566"/>
      <c r="AX566"/>
    </row>
    <row r="567" spans="18:50" ht="60" customHeight="1" x14ac:dyDescent="0.25">
      <c r="R567" s="248"/>
      <c r="S567" s="248"/>
      <c r="T567" s="248"/>
      <c r="U567" s="248"/>
      <c r="V567" s="248"/>
      <c r="W567" s="248"/>
      <c r="X567" s="248"/>
      <c r="Y567" s="248"/>
      <c r="Z567" s="248"/>
      <c r="AA567" s="248"/>
      <c r="AB567" s="248"/>
      <c r="AC567" s="248"/>
      <c r="AD567" s="248"/>
      <c r="AP567"/>
      <c r="AQ567"/>
      <c r="AX567"/>
    </row>
    <row r="568" spans="18:50" ht="60" customHeight="1" x14ac:dyDescent="0.25">
      <c r="R568" s="248"/>
      <c r="S568" s="248"/>
      <c r="T568" s="248"/>
      <c r="U568" s="248"/>
      <c r="V568" s="248"/>
      <c r="W568" s="248"/>
      <c r="X568" s="248"/>
      <c r="Y568" s="248"/>
      <c r="Z568" s="248"/>
      <c r="AA568" s="248"/>
      <c r="AB568" s="248"/>
      <c r="AC568" s="248"/>
      <c r="AD568" s="248"/>
      <c r="AP568"/>
      <c r="AQ568"/>
      <c r="AX568"/>
    </row>
    <row r="569" spans="18:50" ht="60" customHeight="1" x14ac:dyDescent="0.25">
      <c r="R569" s="248"/>
      <c r="S569" s="248"/>
      <c r="T569" s="248"/>
      <c r="U569" s="248"/>
      <c r="V569" s="248"/>
      <c r="W569" s="248"/>
      <c r="X569" s="248"/>
      <c r="Y569" s="248"/>
      <c r="Z569" s="248"/>
      <c r="AA569" s="248"/>
      <c r="AB569" s="248"/>
      <c r="AC569" s="248"/>
      <c r="AD569" s="248"/>
      <c r="AP569"/>
      <c r="AQ569"/>
      <c r="AX569"/>
    </row>
    <row r="570" spans="18:50" ht="60" customHeight="1" x14ac:dyDescent="0.25">
      <c r="R570" s="248"/>
      <c r="S570" s="248"/>
      <c r="T570" s="248"/>
      <c r="U570" s="248"/>
      <c r="V570" s="248"/>
      <c r="W570" s="248"/>
      <c r="X570" s="248"/>
      <c r="Y570" s="248"/>
      <c r="Z570" s="248"/>
      <c r="AA570" s="248"/>
      <c r="AB570" s="248"/>
      <c r="AC570" s="248"/>
      <c r="AD570" s="248"/>
      <c r="AP570"/>
      <c r="AQ570"/>
      <c r="AX570"/>
    </row>
    <row r="571" spans="18:50" ht="60" customHeight="1" x14ac:dyDescent="0.25">
      <c r="R571" s="248"/>
      <c r="S571" s="248"/>
      <c r="T571" s="248"/>
      <c r="U571" s="248"/>
      <c r="V571" s="248"/>
      <c r="W571" s="248"/>
      <c r="X571" s="248"/>
      <c r="Y571" s="248"/>
      <c r="Z571" s="248"/>
      <c r="AA571" s="248"/>
      <c r="AB571" s="248"/>
      <c r="AC571" s="248"/>
      <c r="AD571" s="248"/>
      <c r="AP571"/>
      <c r="AQ571"/>
      <c r="AX571"/>
    </row>
    <row r="572" spans="18:50" ht="60" customHeight="1" x14ac:dyDescent="0.25">
      <c r="R572" s="248"/>
      <c r="S572" s="248"/>
      <c r="T572" s="248"/>
      <c r="U572" s="248"/>
      <c r="V572" s="248"/>
      <c r="W572" s="248"/>
      <c r="X572" s="248"/>
      <c r="Y572" s="248"/>
      <c r="Z572" s="248"/>
      <c r="AA572" s="248"/>
      <c r="AB572" s="248"/>
      <c r="AC572" s="248"/>
      <c r="AD572" s="248"/>
      <c r="AP572"/>
      <c r="AQ572"/>
      <c r="AX572"/>
    </row>
    <row r="573" spans="18:50" ht="60" customHeight="1" x14ac:dyDescent="0.25">
      <c r="R573" s="248"/>
      <c r="S573" s="248"/>
      <c r="T573" s="248"/>
      <c r="U573" s="248"/>
      <c r="V573" s="248"/>
      <c r="W573" s="248"/>
      <c r="X573" s="248"/>
      <c r="Y573" s="248"/>
      <c r="Z573" s="248"/>
      <c r="AA573" s="248"/>
      <c r="AB573" s="248"/>
      <c r="AC573" s="248"/>
      <c r="AD573" s="248"/>
      <c r="AP573"/>
      <c r="AQ573"/>
      <c r="AX573"/>
    </row>
    <row r="574" spans="18:50" ht="60" customHeight="1" x14ac:dyDescent="0.25">
      <c r="R574" s="248"/>
      <c r="S574" s="248"/>
      <c r="T574" s="248"/>
      <c r="U574" s="248"/>
      <c r="V574" s="248"/>
      <c r="W574" s="248"/>
      <c r="X574" s="248"/>
      <c r="Y574" s="248"/>
      <c r="Z574" s="248"/>
      <c r="AA574" s="248"/>
      <c r="AB574" s="248"/>
      <c r="AC574" s="248"/>
      <c r="AD574" s="248"/>
      <c r="AP574"/>
      <c r="AQ574"/>
      <c r="AX574"/>
    </row>
    <row r="575" spans="18:50" ht="60" customHeight="1" x14ac:dyDescent="0.25">
      <c r="R575" s="248"/>
      <c r="S575" s="248"/>
      <c r="T575" s="248"/>
      <c r="U575" s="248"/>
      <c r="V575" s="248"/>
      <c r="W575" s="248"/>
      <c r="X575" s="248"/>
      <c r="Y575" s="248"/>
      <c r="Z575" s="248"/>
      <c r="AA575" s="248"/>
      <c r="AB575" s="248"/>
      <c r="AC575" s="248"/>
      <c r="AD575" s="248"/>
      <c r="AP575"/>
      <c r="AQ575"/>
      <c r="AX575"/>
    </row>
    <row r="576" spans="18:50" ht="60" customHeight="1" x14ac:dyDescent="0.25">
      <c r="R576" s="248"/>
      <c r="S576" s="248"/>
      <c r="T576" s="248"/>
      <c r="U576" s="248"/>
      <c r="V576" s="248"/>
      <c r="W576" s="248"/>
      <c r="X576" s="248"/>
      <c r="Y576" s="248"/>
      <c r="Z576" s="248"/>
      <c r="AA576" s="248"/>
      <c r="AB576" s="248"/>
      <c r="AC576" s="248"/>
      <c r="AD576" s="248"/>
      <c r="AP576"/>
      <c r="AQ576"/>
      <c r="AX576"/>
    </row>
    <row r="577" spans="18:50" ht="60" customHeight="1" x14ac:dyDescent="0.25">
      <c r="R577" s="248"/>
      <c r="S577" s="248"/>
      <c r="T577" s="248"/>
      <c r="U577" s="248"/>
      <c r="V577" s="248"/>
      <c r="W577" s="248"/>
      <c r="X577" s="248"/>
      <c r="Y577" s="248"/>
      <c r="Z577" s="248"/>
      <c r="AA577" s="248"/>
      <c r="AB577" s="248"/>
      <c r="AC577" s="248"/>
      <c r="AD577" s="248"/>
      <c r="AP577"/>
      <c r="AQ577"/>
      <c r="AX577"/>
    </row>
    <row r="578" spans="18:50" ht="60" customHeight="1" x14ac:dyDescent="0.25">
      <c r="R578" s="248"/>
      <c r="S578" s="248"/>
      <c r="T578" s="248"/>
      <c r="U578" s="248"/>
      <c r="V578" s="248"/>
      <c r="W578" s="248"/>
      <c r="X578" s="248"/>
      <c r="Y578" s="248"/>
      <c r="Z578" s="248"/>
      <c r="AA578" s="248"/>
      <c r="AB578" s="248"/>
      <c r="AC578" s="248"/>
      <c r="AD578" s="248"/>
      <c r="AP578"/>
      <c r="AQ578"/>
      <c r="AX578"/>
    </row>
    <row r="579" spans="18:50" ht="60" customHeight="1" x14ac:dyDescent="0.25">
      <c r="R579" s="248"/>
      <c r="S579" s="248"/>
      <c r="T579" s="248"/>
      <c r="U579" s="248"/>
      <c r="V579" s="248"/>
      <c r="W579" s="248"/>
      <c r="X579" s="248"/>
      <c r="Y579" s="248"/>
      <c r="Z579" s="248"/>
      <c r="AA579" s="248"/>
      <c r="AB579" s="248"/>
      <c r="AC579" s="248"/>
      <c r="AD579" s="248"/>
      <c r="AP579"/>
      <c r="AQ579"/>
      <c r="AX579"/>
    </row>
    <row r="580" spans="18:50" ht="60" customHeight="1" x14ac:dyDescent="0.25">
      <c r="R580" s="248"/>
      <c r="S580" s="248"/>
      <c r="T580" s="248"/>
      <c r="U580" s="248"/>
      <c r="V580" s="248"/>
      <c r="W580" s="248"/>
      <c r="X580" s="248"/>
      <c r="Y580" s="248"/>
      <c r="Z580" s="248"/>
      <c r="AA580" s="248"/>
      <c r="AB580" s="248"/>
      <c r="AC580" s="248"/>
      <c r="AD580" s="248"/>
      <c r="AP580"/>
      <c r="AQ580"/>
      <c r="AX580"/>
    </row>
    <row r="581" spans="18:50" ht="60" customHeight="1" x14ac:dyDescent="0.25">
      <c r="R581" s="248"/>
      <c r="S581" s="248"/>
      <c r="T581" s="248"/>
      <c r="U581" s="248"/>
      <c r="V581" s="248"/>
      <c r="W581" s="248"/>
      <c r="X581" s="248"/>
      <c r="Y581" s="248"/>
      <c r="Z581" s="248"/>
      <c r="AA581" s="248"/>
      <c r="AB581" s="248"/>
      <c r="AC581" s="248"/>
      <c r="AD581" s="248"/>
      <c r="AP581"/>
      <c r="AQ581"/>
      <c r="AX581"/>
    </row>
    <row r="582" spans="18:50" ht="60" customHeight="1" x14ac:dyDescent="0.25">
      <c r="R582" s="248"/>
      <c r="S582" s="248"/>
      <c r="T582" s="248"/>
      <c r="U582" s="248"/>
      <c r="V582" s="248"/>
      <c r="W582" s="248"/>
      <c r="X582" s="248"/>
      <c r="Y582" s="248"/>
      <c r="Z582" s="248"/>
      <c r="AA582" s="248"/>
      <c r="AB582" s="248"/>
      <c r="AC582" s="248"/>
      <c r="AD582" s="248"/>
      <c r="AP582"/>
      <c r="AQ582"/>
      <c r="AX582"/>
    </row>
    <row r="583" spans="18:50" ht="60" customHeight="1" x14ac:dyDescent="0.25">
      <c r="R583" s="248"/>
      <c r="S583" s="248"/>
      <c r="T583" s="248"/>
      <c r="U583" s="248"/>
      <c r="V583" s="248"/>
      <c r="W583" s="248"/>
      <c r="X583" s="248"/>
      <c r="Y583" s="248"/>
      <c r="Z583" s="248"/>
      <c r="AA583" s="248"/>
      <c r="AB583" s="248"/>
      <c r="AC583" s="248"/>
      <c r="AD583" s="248"/>
      <c r="AP583"/>
      <c r="AQ583"/>
      <c r="AX583"/>
    </row>
    <row r="584" spans="18:50" ht="60" customHeight="1" x14ac:dyDescent="0.25">
      <c r="R584" s="248"/>
      <c r="S584" s="248"/>
      <c r="T584" s="248"/>
      <c r="U584" s="248"/>
      <c r="V584" s="248"/>
      <c r="W584" s="248"/>
      <c r="X584" s="248"/>
      <c r="Y584" s="248"/>
      <c r="Z584" s="248"/>
      <c r="AA584" s="248"/>
      <c r="AB584" s="248"/>
      <c r="AC584" s="248"/>
      <c r="AD584" s="248"/>
      <c r="AP584"/>
      <c r="AQ584"/>
      <c r="AX584"/>
    </row>
    <row r="585" spans="18:50" ht="60" customHeight="1" x14ac:dyDescent="0.25">
      <c r="R585" s="248"/>
      <c r="S585" s="248"/>
      <c r="T585" s="248"/>
      <c r="U585" s="248"/>
      <c r="V585" s="248"/>
      <c r="W585" s="248"/>
      <c r="X585" s="248"/>
      <c r="Y585" s="248"/>
      <c r="Z585" s="248"/>
      <c r="AA585" s="248"/>
      <c r="AB585" s="248"/>
      <c r="AC585" s="248"/>
      <c r="AD585" s="248"/>
      <c r="AP585"/>
      <c r="AQ585"/>
      <c r="AX585"/>
    </row>
    <row r="586" spans="18:50" ht="60" customHeight="1" x14ac:dyDescent="0.25">
      <c r="R586" s="248"/>
      <c r="S586" s="248"/>
      <c r="T586" s="248"/>
      <c r="U586" s="248"/>
      <c r="V586" s="248"/>
      <c r="W586" s="248"/>
      <c r="X586" s="248"/>
      <c r="Y586" s="248"/>
      <c r="Z586" s="248"/>
      <c r="AA586" s="248"/>
      <c r="AB586" s="248"/>
      <c r="AC586" s="248"/>
      <c r="AD586" s="248"/>
      <c r="AP586"/>
      <c r="AQ586"/>
      <c r="AX586"/>
    </row>
    <row r="587" spans="18:50" ht="60" customHeight="1" x14ac:dyDescent="0.25">
      <c r="R587" s="248"/>
      <c r="S587" s="248"/>
      <c r="T587" s="248"/>
      <c r="U587" s="248"/>
      <c r="V587" s="248"/>
      <c r="W587" s="248"/>
      <c r="X587" s="248"/>
      <c r="Y587" s="248"/>
      <c r="Z587" s="248"/>
      <c r="AA587" s="248"/>
      <c r="AB587" s="248"/>
      <c r="AC587" s="248"/>
      <c r="AD587" s="248"/>
      <c r="AP587"/>
      <c r="AQ587"/>
      <c r="AX587"/>
    </row>
    <row r="588" spans="18:50" ht="60" customHeight="1" x14ac:dyDescent="0.25">
      <c r="R588" s="248"/>
      <c r="S588" s="248"/>
      <c r="T588" s="248"/>
      <c r="U588" s="248"/>
      <c r="V588" s="248"/>
      <c r="W588" s="248"/>
      <c r="X588" s="248"/>
      <c r="Y588" s="248"/>
      <c r="Z588" s="248"/>
      <c r="AA588" s="248"/>
      <c r="AB588" s="248"/>
      <c r="AC588" s="248"/>
      <c r="AD588" s="248"/>
      <c r="AP588"/>
      <c r="AQ588"/>
      <c r="AX588"/>
    </row>
    <row r="589" spans="18:50" ht="60" customHeight="1" x14ac:dyDescent="0.25">
      <c r="R589" s="248"/>
      <c r="S589" s="248"/>
      <c r="T589" s="248"/>
      <c r="U589" s="248"/>
      <c r="V589" s="248"/>
      <c r="W589" s="248"/>
      <c r="X589" s="248"/>
      <c r="Y589" s="248"/>
      <c r="Z589" s="248"/>
      <c r="AA589" s="248"/>
      <c r="AB589" s="248"/>
      <c r="AC589" s="248"/>
      <c r="AD589" s="248"/>
      <c r="AP589"/>
      <c r="AQ589"/>
      <c r="AX589"/>
    </row>
    <row r="590" spans="18:50" ht="60" customHeight="1" x14ac:dyDescent="0.25">
      <c r="R590" s="248"/>
      <c r="S590" s="248"/>
      <c r="T590" s="248"/>
      <c r="U590" s="248"/>
      <c r="V590" s="248"/>
      <c r="W590" s="248"/>
      <c r="X590" s="248"/>
      <c r="Y590" s="248"/>
      <c r="Z590" s="248"/>
      <c r="AA590" s="248"/>
      <c r="AB590" s="248"/>
      <c r="AC590" s="248"/>
      <c r="AD590" s="248"/>
      <c r="AP590"/>
      <c r="AQ590"/>
      <c r="AX590"/>
    </row>
    <row r="591" spans="18:50" ht="60" customHeight="1" x14ac:dyDescent="0.25">
      <c r="R591" s="248"/>
      <c r="S591" s="248"/>
      <c r="T591" s="248"/>
      <c r="U591" s="248"/>
      <c r="V591" s="248"/>
      <c r="W591" s="248"/>
      <c r="X591" s="248"/>
      <c r="Y591" s="248"/>
      <c r="Z591" s="248"/>
      <c r="AA591" s="248"/>
      <c r="AB591" s="248"/>
      <c r="AC591" s="248"/>
      <c r="AD591" s="248"/>
      <c r="AP591"/>
      <c r="AQ591"/>
      <c r="AX591"/>
    </row>
    <row r="592" spans="18:50" ht="60" customHeight="1" x14ac:dyDescent="0.25">
      <c r="R592" s="248"/>
      <c r="S592" s="248"/>
      <c r="T592" s="248"/>
      <c r="U592" s="248"/>
      <c r="V592" s="248"/>
      <c r="W592" s="248"/>
      <c r="X592" s="248"/>
      <c r="Y592" s="248"/>
      <c r="Z592" s="248"/>
      <c r="AA592" s="248"/>
      <c r="AB592" s="248"/>
      <c r="AC592" s="248"/>
      <c r="AD592" s="248"/>
      <c r="AP592"/>
      <c r="AQ592"/>
      <c r="AX592"/>
    </row>
    <row r="593" spans="18:50" ht="60" customHeight="1" x14ac:dyDescent="0.25">
      <c r="R593" s="248"/>
      <c r="S593" s="248"/>
      <c r="T593" s="248"/>
      <c r="U593" s="248"/>
      <c r="V593" s="248"/>
      <c r="W593" s="248"/>
      <c r="X593" s="248"/>
      <c r="Y593" s="248"/>
      <c r="Z593" s="248"/>
      <c r="AA593" s="248"/>
      <c r="AB593" s="248"/>
      <c r="AC593" s="248"/>
      <c r="AD593" s="248"/>
      <c r="AP593"/>
      <c r="AQ593"/>
      <c r="AX593"/>
    </row>
    <row r="594" spans="18:50" ht="60" customHeight="1" x14ac:dyDescent="0.25">
      <c r="R594" s="248"/>
      <c r="S594" s="248"/>
      <c r="T594" s="248"/>
      <c r="U594" s="248"/>
      <c r="V594" s="248"/>
      <c r="W594" s="248"/>
      <c r="X594" s="248"/>
      <c r="Y594" s="248"/>
      <c r="Z594" s="248"/>
      <c r="AA594" s="248"/>
      <c r="AB594" s="248"/>
      <c r="AC594" s="248"/>
      <c r="AD594" s="248"/>
      <c r="AP594"/>
      <c r="AQ594"/>
      <c r="AX594"/>
    </row>
    <row r="595" spans="18:50" ht="60" customHeight="1" x14ac:dyDescent="0.25">
      <c r="R595" s="248"/>
      <c r="S595" s="248"/>
      <c r="T595" s="248"/>
      <c r="U595" s="248"/>
      <c r="V595" s="248"/>
      <c r="W595" s="248"/>
      <c r="X595" s="248"/>
      <c r="Y595" s="248"/>
      <c r="Z595" s="248"/>
      <c r="AA595" s="248"/>
      <c r="AB595" s="248"/>
      <c r="AC595" s="248"/>
      <c r="AD595" s="248"/>
      <c r="AP595"/>
      <c r="AQ595"/>
      <c r="AX595"/>
    </row>
    <row r="596" spans="18:50" ht="60" customHeight="1" x14ac:dyDescent="0.25">
      <c r="R596" s="248"/>
      <c r="S596" s="248"/>
      <c r="T596" s="248"/>
      <c r="U596" s="248"/>
      <c r="V596" s="248"/>
      <c r="W596" s="248"/>
      <c r="X596" s="248"/>
      <c r="Y596" s="248"/>
      <c r="Z596" s="248"/>
      <c r="AA596" s="248"/>
      <c r="AB596" s="248"/>
      <c r="AC596" s="248"/>
      <c r="AD596" s="248"/>
      <c r="AP596"/>
      <c r="AQ596"/>
      <c r="AX596"/>
    </row>
    <row r="597" spans="18:50" ht="60" customHeight="1" x14ac:dyDescent="0.25">
      <c r="R597" s="248"/>
      <c r="S597" s="248"/>
      <c r="T597" s="248"/>
      <c r="U597" s="248"/>
      <c r="V597" s="248"/>
      <c r="W597" s="248"/>
      <c r="X597" s="248"/>
      <c r="Y597" s="248"/>
      <c r="Z597" s="248"/>
      <c r="AA597" s="248"/>
      <c r="AB597" s="248"/>
      <c r="AC597" s="248"/>
      <c r="AD597" s="248"/>
      <c r="AP597"/>
      <c r="AQ597"/>
      <c r="AX597"/>
    </row>
    <row r="598" spans="18:50" ht="60" customHeight="1" x14ac:dyDescent="0.25">
      <c r="R598" s="248"/>
      <c r="S598" s="248"/>
      <c r="T598" s="248"/>
      <c r="U598" s="248"/>
      <c r="V598" s="248"/>
      <c r="W598" s="248"/>
      <c r="X598" s="248"/>
      <c r="Y598" s="248"/>
      <c r="Z598" s="248"/>
      <c r="AA598" s="248"/>
      <c r="AB598" s="248"/>
      <c r="AC598" s="248"/>
      <c r="AD598" s="248"/>
      <c r="AP598"/>
      <c r="AQ598"/>
      <c r="AX598"/>
    </row>
    <row r="599" spans="18:50" ht="60" customHeight="1" x14ac:dyDescent="0.25">
      <c r="R599" s="248"/>
      <c r="S599" s="248"/>
      <c r="T599" s="248"/>
      <c r="U599" s="248"/>
      <c r="V599" s="248"/>
      <c r="W599" s="248"/>
      <c r="X599" s="248"/>
      <c r="Y599" s="248"/>
      <c r="Z599" s="248"/>
      <c r="AA599" s="248"/>
      <c r="AB599" s="248"/>
      <c r="AC599" s="248"/>
      <c r="AD599" s="248"/>
      <c r="AP599"/>
      <c r="AQ599"/>
      <c r="AX599"/>
    </row>
    <row r="600" spans="18:50" ht="60" customHeight="1" x14ac:dyDescent="0.25">
      <c r="R600" s="248"/>
      <c r="S600" s="248"/>
      <c r="T600" s="248"/>
      <c r="U600" s="248"/>
      <c r="V600" s="248"/>
      <c r="W600" s="248"/>
      <c r="X600" s="248"/>
      <c r="Y600" s="248"/>
      <c r="Z600" s="248"/>
      <c r="AA600" s="248"/>
      <c r="AB600" s="248"/>
      <c r="AC600" s="248"/>
      <c r="AD600" s="248"/>
      <c r="AP600"/>
      <c r="AQ600"/>
      <c r="AX600"/>
    </row>
    <row r="601" spans="18:50" ht="60" customHeight="1" x14ac:dyDescent="0.25">
      <c r="R601" s="248"/>
      <c r="S601" s="248"/>
      <c r="T601" s="248"/>
      <c r="U601" s="248"/>
      <c r="V601" s="248"/>
      <c r="W601" s="248"/>
      <c r="X601" s="248"/>
      <c r="Y601" s="248"/>
      <c r="Z601" s="248"/>
      <c r="AA601" s="248"/>
      <c r="AB601" s="248"/>
      <c r="AC601" s="248"/>
      <c r="AD601" s="248"/>
      <c r="AP601"/>
      <c r="AQ601"/>
      <c r="AX601"/>
    </row>
    <row r="602" spans="18:50" ht="60" customHeight="1" x14ac:dyDescent="0.25">
      <c r="R602" s="248"/>
      <c r="S602" s="248"/>
      <c r="T602" s="248"/>
      <c r="U602" s="248"/>
      <c r="V602" s="248"/>
      <c r="W602" s="248"/>
      <c r="X602" s="248"/>
      <c r="Y602" s="248"/>
      <c r="Z602" s="248"/>
      <c r="AA602" s="248"/>
      <c r="AB602" s="248"/>
      <c r="AC602" s="248"/>
      <c r="AD602" s="248"/>
      <c r="AP602"/>
      <c r="AQ602"/>
      <c r="AX602"/>
    </row>
    <row r="603" spans="18:50" ht="60" customHeight="1" x14ac:dyDescent="0.25">
      <c r="R603" s="248"/>
      <c r="S603" s="248"/>
      <c r="T603" s="248"/>
      <c r="U603" s="248"/>
      <c r="V603" s="248"/>
      <c r="W603" s="248"/>
      <c r="X603" s="248"/>
      <c r="Y603" s="248"/>
      <c r="Z603" s="248"/>
      <c r="AA603" s="248"/>
      <c r="AB603" s="248"/>
      <c r="AC603" s="248"/>
      <c r="AD603" s="248"/>
      <c r="AP603"/>
      <c r="AQ603"/>
      <c r="AX603"/>
    </row>
    <row r="604" spans="18:50" ht="60" customHeight="1" x14ac:dyDescent="0.25">
      <c r="R604" s="248"/>
      <c r="S604" s="248"/>
      <c r="T604" s="248"/>
      <c r="U604" s="248"/>
      <c r="V604" s="248"/>
      <c r="W604" s="248"/>
      <c r="X604" s="248"/>
      <c r="Y604" s="248"/>
      <c r="Z604" s="248"/>
      <c r="AA604" s="248"/>
      <c r="AB604" s="248"/>
      <c r="AC604" s="248"/>
      <c r="AD604" s="248"/>
      <c r="AP604"/>
      <c r="AQ604"/>
      <c r="AX604"/>
    </row>
    <row r="605" spans="18:50" ht="60" customHeight="1" x14ac:dyDescent="0.25">
      <c r="R605" s="248"/>
      <c r="S605" s="248"/>
      <c r="T605" s="248"/>
      <c r="U605" s="248"/>
      <c r="V605" s="248"/>
      <c r="W605" s="248"/>
      <c r="X605" s="248"/>
      <c r="Y605" s="248"/>
      <c r="Z605" s="248"/>
      <c r="AA605" s="248"/>
      <c r="AB605" s="248"/>
      <c r="AC605" s="248"/>
      <c r="AD605" s="248"/>
      <c r="AP605"/>
      <c r="AQ605"/>
      <c r="AX605"/>
    </row>
    <row r="606" spans="18:50" ht="60" customHeight="1" x14ac:dyDescent="0.25">
      <c r="R606" s="248"/>
      <c r="S606" s="248"/>
      <c r="T606" s="248"/>
      <c r="U606" s="248"/>
      <c r="V606" s="248"/>
      <c r="W606" s="248"/>
      <c r="X606" s="248"/>
      <c r="Y606" s="248"/>
      <c r="Z606" s="248"/>
      <c r="AA606" s="248"/>
      <c r="AB606" s="248"/>
      <c r="AC606" s="248"/>
      <c r="AD606" s="248"/>
      <c r="AP606"/>
      <c r="AQ606"/>
      <c r="AX606"/>
    </row>
    <row r="607" spans="18:50" ht="60" customHeight="1" x14ac:dyDescent="0.25">
      <c r="R607" s="248"/>
      <c r="S607" s="248"/>
      <c r="T607" s="248"/>
      <c r="U607" s="248"/>
      <c r="V607" s="248"/>
      <c r="W607" s="248"/>
      <c r="X607" s="248"/>
      <c r="Y607" s="248"/>
      <c r="Z607" s="248"/>
      <c r="AA607" s="248"/>
      <c r="AB607" s="248"/>
      <c r="AC607" s="248"/>
      <c r="AD607" s="248"/>
      <c r="AP607"/>
      <c r="AQ607"/>
      <c r="AX607"/>
    </row>
    <row r="608" spans="18:50" ht="60" customHeight="1" x14ac:dyDescent="0.25">
      <c r="R608" s="248"/>
      <c r="S608" s="248"/>
      <c r="T608" s="248"/>
      <c r="U608" s="248"/>
      <c r="V608" s="248"/>
      <c r="W608" s="248"/>
      <c r="X608" s="248"/>
      <c r="Y608" s="248"/>
      <c r="Z608" s="248"/>
      <c r="AA608" s="248"/>
      <c r="AB608" s="248"/>
      <c r="AC608" s="248"/>
      <c r="AD608" s="248"/>
      <c r="AP608"/>
      <c r="AQ608"/>
      <c r="AX608"/>
    </row>
    <row r="609" spans="18:50" ht="60" customHeight="1" x14ac:dyDescent="0.25">
      <c r="R609" s="248"/>
      <c r="S609" s="248"/>
      <c r="T609" s="248"/>
      <c r="U609" s="248"/>
      <c r="V609" s="248"/>
      <c r="W609" s="248"/>
      <c r="X609" s="248"/>
      <c r="Y609" s="248"/>
      <c r="Z609" s="248"/>
      <c r="AA609" s="248"/>
      <c r="AB609" s="248"/>
      <c r="AC609" s="248"/>
      <c r="AD609" s="248"/>
      <c r="AP609"/>
      <c r="AQ609"/>
      <c r="AX609"/>
    </row>
    <row r="610" spans="18:50" ht="60" customHeight="1" x14ac:dyDescent="0.25">
      <c r="R610" s="248"/>
      <c r="S610" s="248"/>
      <c r="T610" s="248"/>
      <c r="U610" s="248"/>
      <c r="V610" s="248"/>
      <c r="W610" s="248"/>
      <c r="X610" s="248"/>
      <c r="Y610" s="248"/>
      <c r="Z610" s="248"/>
      <c r="AA610" s="248"/>
      <c r="AB610" s="248"/>
      <c r="AC610" s="248"/>
      <c r="AD610" s="248"/>
      <c r="AP610"/>
      <c r="AQ610"/>
      <c r="AX610"/>
    </row>
    <row r="611" spans="18:50" ht="60" customHeight="1" x14ac:dyDescent="0.25">
      <c r="R611" s="248"/>
      <c r="S611" s="248"/>
      <c r="T611" s="248"/>
      <c r="U611" s="248"/>
      <c r="V611" s="248"/>
      <c r="W611" s="248"/>
      <c r="X611" s="248"/>
      <c r="Y611" s="248"/>
      <c r="Z611" s="248"/>
      <c r="AA611" s="248"/>
      <c r="AB611" s="248"/>
      <c r="AC611" s="248"/>
      <c r="AD611" s="248"/>
      <c r="AP611"/>
      <c r="AQ611"/>
      <c r="AX611"/>
    </row>
    <row r="612" spans="18:50" ht="60" customHeight="1" x14ac:dyDescent="0.25">
      <c r="R612" s="248"/>
      <c r="S612" s="248"/>
      <c r="T612" s="248"/>
      <c r="U612" s="248"/>
      <c r="V612" s="248"/>
      <c r="W612" s="248"/>
      <c r="X612" s="248"/>
      <c r="Y612" s="248"/>
      <c r="Z612" s="248"/>
      <c r="AA612" s="248"/>
      <c r="AB612" s="248"/>
      <c r="AC612" s="248"/>
      <c r="AD612" s="248"/>
      <c r="AP612"/>
      <c r="AQ612"/>
      <c r="AX612"/>
    </row>
    <row r="613" spans="18:50" ht="60" customHeight="1" x14ac:dyDescent="0.25">
      <c r="R613" s="248"/>
      <c r="S613" s="248"/>
      <c r="T613" s="248"/>
      <c r="U613" s="248"/>
      <c r="V613" s="248"/>
      <c r="W613" s="248"/>
      <c r="X613" s="248"/>
      <c r="Y613" s="248"/>
      <c r="Z613" s="248"/>
      <c r="AA613" s="248"/>
      <c r="AB613" s="248"/>
      <c r="AC613" s="248"/>
      <c r="AD613" s="248"/>
      <c r="AP613"/>
      <c r="AQ613"/>
      <c r="AX613"/>
    </row>
    <row r="614" spans="18:50" ht="60" customHeight="1" x14ac:dyDescent="0.25">
      <c r="R614" s="248"/>
      <c r="S614" s="248"/>
      <c r="T614" s="248"/>
      <c r="U614" s="248"/>
      <c r="V614" s="248"/>
      <c r="W614" s="248"/>
      <c r="X614" s="248"/>
      <c r="Y614" s="248"/>
      <c r="Z614" s="248"/>
      <c r="AA614" s="248"/>
      <c r="AB614" s="248"/>
      <c r="AC614" s="248"/>
      <c r="AD614" s="248"/>
      <c r="AP614"/>
      <c r="AQ614"/>
      <c r="AX614"/>
    </row>
    <row r="615" spans="18:50" ht="60" customHeight="1" x14ac:dyDescent="0.25">
      <c r="R615" s="248"/>
      <c r="S615" s="248"/>
      <c r="T615" s="248"/>
      <c r="U615" s="248"/>
      <c r="V615" s="248"/>
      <c r="W615" s="248"/>
      <c r="X615" s="248"/>
      <c r="Y615" s="248"/>
      <c r="Z615" s="248"/>
      <c r="AA615" s="248"/>
      <c r="AB615" s="248"/>
      <c r="AC615" s="248"/>
      <c r="AD615" s="248"/>
      <c r="AP615"/>
      <c r="AQ615"/>
      <c r="AX615"/>
    </row>
    <row r="616" spans="18:50" ht="60" customHeight="1" x14ac:dyDescent="0.25">
      <c r="R616" s="248"/>
      <c r="S616" s="248"/>
      <c r="T616" s="248"/>
      <c r="U616" s="248"/>
      <c r="V616" s="248"/>
      <c r="W616" s="248"/>
      <c r="X616" s="248"/>
      <c r="Y616" s="248"/>
      <c r="Z616" s="248"/>
      <c r="AA616" s="248"/>
      <c r="AB616" s="248"/>
      <c r="AC616" s="248"/>
      <c r="AD616" s="248"/>
      <c r="AP616"/>
      <c r="AQ616"/>
      <c r="AX616"/>
    </row>
    <row r="617" spans="18:50" ht="60" customHeight="1" x14ac:dyDescent="0.25">
      <c r="R617" s="248"/>
      <c r="S617" s="248"/>
      <c r="T617" s="248"/>
      <c r="U617" s="248"/>
      <c r="V617" s="248"/>
      <c r="W617" s="248"/>
      <c r="X617" s="248"/>
      <c r="Y617" s="248"/>
      <c r="Z617" s="248"/>
      <c r="AA617" s="248"/>
      <c r="AB617" s="248"/>
      <c r="AC617" s="248"/>
      <c r="AD617" s="248"/>
      <c r="AP617"/>
      <c r="AQ617"/>
      <c r="AX617"/>
    </row>
    <row r="618" spans="18:50" ht="60" customHeight="1" x14ac:dyDescent="0.25">
      <c r="R618" s="248"/>
      <c r="S618" s="248"/>
      <c r="T618" s="248"/>
      <c r="U618" s="248"/>
      <c r="V618" s="248"/>
      <c r="W618" s="248"/>
      <c r="X618" s="248"/>
      <c r="Y618" s="248"/>
      <c r="Z618" s="248"/>
      <c r="AA618" s="248"/>
      <c r="AB618" s="248"/>
      <c r="AC618" s="248"/>
      <c r="AD618" s="248"/>
      <c r="AP618"/>
      <c r="AQ618"/>
      <c r="AX618"/>
    </row>
    <row r="619" spans="18:50" ht="60" customHeight="1" x14ac:dyDescent="0.25">
      <c r="R619" s="248"/>
      <c r="S619" s="248"/>
      <c r="T619" s="248"/>
      <c r="U619" s="248"/>
      <c r="V619" s="248"/>
      <c r="W619" s="248"/>
      <c r="X619" s="248"/>
      <c r="Y619" s="248"/>
      <c r="Z619" s="248"/>
      <c r="AA619" s="248"/>
      <c r="AB619" s="248"/>
      <c r="AC619" s="248"/>
      <c r="AD619" s="248"/>
      <c r="AP619"/>
      <c r="AQ619"/>
      <c r="AX619"/>
    </row>
    <row r="620" spans="18:50" ht="60" customHeight="1" x14ac:dyDescent="0.25">
      <c r="R620" s="248"/>
      <c r="S620" s="248"/>
      <c r="T620" s="248"/>
      <c r="U620" s="248"/>
      <c r="V620" s="248"/>
      <c r="W620" s="248"/>
      <c r="X620" s="248"/>
      <c r="Y620" s="248"/>
      <c r="Z620" s="248"/>
      <c r="AA620" s="248"/>
      <c r="AB620" s="248"/>
      <c r="AC620" s="248"/>
      <c r="AD620" s="248"/>
      <c r="AP620"/>
      <c r="AQ620"/>
      <c r="AX620"/>
    </row>
    <row r="621" spans="18:50" ht="60" customHeight="1" x14ac:dyDescent="0.25">
      <c r="R621" s="248"/>
      <c r="S621" s="248"/>
      <c r="T621" s="248"/>
      <c r="U621" s="248"/>
      <c r="V621" s="248"/>
      <c r="W621" s="248"/>
      <c r="X621" s="248"/>
      <c r="Y621" s="248"/>
      <c r="Z621" s="248"/>
      <c r="AA621" s="248"/>
      <c r="AB621" s="248"/>
      <c r="AC621" s="248"/>
      <c r="AD621" s="248"/>
      <c r="AP621"/>
      <c r="AQ621"/>
      <c r="AX621"/>
    </row>
    <row r="622" spans="18:50" ht="60" customHeight="1" x14ac:dyDescent="0.25">
      <c r="R622" s="248"/>
      <c r="S622" s="248"/>
      <c r="T622" s="248"/>
      <c r="U622" s="248"/>
      <c r="V622" s="248"/>
      <c r="W622" s="248"/>
      <c r="X622" s="248"/>
      <c r="Y622" s="248"/>
      <c r="Z622" s="248"/>
      <c r="AA622" s="248"/>
      <c r="AB622" s="248"/>
      <c r="AC622" s="248"/>
      <c r="AD622" s="248"/>
      <c r="AP622"/>
      <c r="AQ622"/>
      <c r="AX622"/>
    </row>
    <row r="623" spans="18:50" ht="60" customHeight="1" x14ac:dyDescent="0.25">
      <c r="R623" s="248"/>
      <c r="S623" s="248"/>
      <c r="T623" s="248"/>
      <c r="U623" s="248"/>
      <c r="V623" s="248"/>
      <c r="W623" s="248"/>
      <c r="X623" s="248"/>
      <c r="Y623" s="248"/>
      <c r="Z623" s="248"/>
      <c r="AA623" s="248"/>
      <c r="AB623" s="248"/>
      <c r="AC623" s="248"/>
      <c r="AD623" s="248"/>
      <c r="AP623"/>
      <c r="AQ623"/>
      <c r="AX623"/>
    </row>
    <row r="624" spans="18:50" ht="60" customHeight="1" x14ac:dyDescent="0.25">
      <c r="R624" s="248"/>
      <c r="S624" s="248"/>
      <c r="T624" s="248"/>
      <c r="U624" s="248"/>
      <c r="V624" s="248"/>
      <c r="W624" s="248"/>
      <c r="X624" s="248"/>
      <c r="Y624" s="248"/>
      <c r="Z624" s="248"/>
      <c r="AA624" s="248"/>
      <c r="AB624" s="248"/>
      <c r="AC624" s="248"/>
      <c r="AD624" s="248"/>
      <c r="AP624"/>
      <c r="AQ624"/>
      <c r="AX624"/>
    </row>
    <row r="625" spans="18:50" ht="60" customHeight="1" x14ac:dyDescent="0.25">
      <c r="R625" s="248"/>
      <c r="S625" s="248"/>
      <c r="T625" s="248"/>
      <c r="U625" s="248"/>
      <c r="V625" s="248"/>
      <c r="W625" s="248"/>
      <c r="X625" s="248"/>
      <c r="Y625" s="248"/>
      <c r="Z625" s="248"/>
      <c r="AA625" s="248"/>
      <c r="AB625" s="248"/>
      <c r="AC625" s="248"/>
      <c r="AD625" s="248"/>
      <c r="AP625"/>
      <c r="AQ625"/>
      <c r="AX625"/>
    </row>
    <row r="626" spans="18:50" ht="60" customHeight="1" x14ac:dyDescent="0.25">
      <c r="R626" s="248"/>
      <c r="S626" s="248"/>
      <c r="T626" s="248"/>
      <c r="U626" s="248"/>
      <c r="V626" s="248"/>
      <c r="W626" s="248"/>
      <c r="X626" s="248"/>
      <c r="Y626" s="248"/>
      <c r="Z626" s="248"/>
      <c r="AA626" s="248"/>
      <c r="AB626" s="248"/>
      <c r="AC626" s="248"/>
      <c r="AD626" s="248"/>
      <c r="AP626"/>
      <c r="AQ626"/>
      <c r="AX626"/>
    </row>
    <row r="627" spans="18:50" ht="60" customHeight="1" x14ac:dyDescent="0.25">
      <c r="R627" s="248"/>
      <c r="S627" s="248"/>
      <c r="T627" s="248"/>
      <c r="U627" s="248"/>
      <c r="V627" s="248"/>
      <c r="W627" s="248"/>
      <c r="X627" s="248"/>
      <c r="Y627" s="248"/>
      <c r="Z627" s="248"/>
      <c r="AA627" s="248"/>
      <c r="AB627" s="248"/>
      <c r="AC627" s="248"/>
      <c r="AD627" s="248"/>
      <c r="AP627"/>
      <c r="AQ627"/>
      <c r="AX627"/>
    </row>
    <row r="628" spans="18:50" ht="60" customHeight="1" x14ac:dyDescent="0.25">
      <c r="R628" s="248"/>
      <c r="S628" s="248"/>
      <c r="T628" s="248"/>
      <c r="U628" s="248"/>
      <c r="V628" s="248"/>
      <c r="W628" s="248"/>
      <c r="X628" s="248"/>
      <c r="Y628" s="248"/>
      <c r="Z628" s="248"/>
      <c r="AA628" s="248"/>
      <c r="AB628" s="248"/>
      <c r="AC628" s="248"/>
      <c r="AD628" s="248"/>
      <c r="AP628"/>
      <c r="AQ628"/>
      <c r="AX628"/>
    </row>
    <row r="629" spans="18:50" ht="60" customHeight="1" x14ac:dyDescent="0.25">
      <c r="R629" s="248"/>
      <c r="S629" s="248"/>
      <c r="T629" s="248"/>
      <c r="U629" s="248"/>
      <c r="V629" s="248"/>
      <c r="W629" s="248"/>
      <c r="X629" s="248"/>
      <c r="Y629" s="248"/>
      <c r="Z629" s="248"/>
      <c r="AA629" s="248"/>
      <c r="AB629" s="248"/>
      <c r="AC629" s="248"/>
      <c r="AD629" s="248"/>
      <c r="AP629"/>
      <c r="AQ629"/>
      <c r="AX629"/>
    </row>
    <row r="630" spans="18:50" ht="60" customHeight="1" x14ac:dyDescent="0.25">
      <c r="R630" s="248"/>
      <c r="S630" s="248"/>
      <c r="T630" s="248"/>
      <c r="U630" s="248"/>
      <c r="V630" s="248"/>
      <c r="W630" s="248"/>
      <c r="X630" s="248"/>
      <c r="Y630" s="248"/>
      <c r="Z630" s="248"/>
      <c r="AA630" s="248"/>
      <c r="AB630" s="248"/>
      <c r="AC630" s="248"/>
      <c r="AD630" s="248"/>
      <c r="AP630"/>
      <c r="AQ630"/>
      <c r="AX630"/>
    </row>
    <row r="631" spans="18:50" ht="60" customHeight="1" x14ac:dyDescent="0.25">
      <c r="R631" s="248"/>
      <c r="S631" s="248"/>
      <c r="T631" s="248"/>
      <c r="U631" s="248"/>
      <c r="V631" s="248"/>
      <c r="W631" s="248"/>
      <c r="X631" s="248"/>
      <c r="Y631" s="248"/>
      <c r="Z631" s="248"/>
      <c r="AA631" s="248"/>
      <c r="AB631" s="248"/>
      <c r="AC631" s="248"/>
      <c r="AD631" s="248"/>
      <c r="AP631"/>
      <c r="AQ631"/>
      <c r="AX631"/>
    </row>
    <row r="632" spans="18:50" ht="60" customHeight="1" x14ac:dyDescent="0.25">
      <c r="R632" s="248"/>
      <c r="S632" s="248"/>
      <c r="T632" s="248"/>
      <c r="U632" s="248"/>
      <c r="V632" s="248"/>
      <c r="W632" s="248"/>
      <c r="X632" s="248"/>
      <c r="Y632" s="248"/>
      <c r="Z632" s="248"/>
      <c r="AA632" s="248"/>
      <c r="AB632" s="248"/>
      <c r="AC632" s="248"/>
      <c r="AD632" s="248"/>
      <c r="AP632"/>
      <c r="AQ632"/>
      <c r="AX632"/>
    </row>
    <row r="633" spans="18:50" ht="60" customHeight="1" x14ac:dyDescent="0.25">
      <c r="R633" s="248"/>
      <c r="S633" s="248"/>
      <c r="T633" s="248"/>
      <c r="U633" s="248"/>
      <c r="V633" s="248"/>
      <c r="W633" s="248"/>
      <c r="X633" s="248"/>
      <c r="Y633" s="248"/>
      <c r="Z633" s="248"/>
      <c r="AA633" s="248"/>
      <c r="AB633" s="248"/>
      <c r="AC633" s="248"/>
      <c r="AD633" s="248"/>
      <c r="AP633"/>
      <c r="AQ633"/>
      <c r="AX633"/>
    </row>
    <row r="634" spans="18:50" ht="60" customHeight="1" x14ac:dyDescent="0.25">
      <c r="R634" s="248"/>
      <c r="S634" s="248"/>
      <c r="T634" s="248"/>
      <c r="U634" s="248"/>
      <c r="V634" s="248"/>
      <c r="W634" s="248"/>
      <c r="X634" s="248"/>
      <c r="Y634" s="248"/>
      <c r="Z634" s="248"/>
      <c r="AA634" s="248"/>
      <c r="AB634" s="248"/>
      <c r="AC634" s="248"/>
      <c r="AD634" s="248"/>
      <c r="AP634"/>
      <c r="AQ634"/>
      <c r="AX634"/>
    </row>
    <row r="635" spans="18:50" ht="60" customHeight="1" x14ac:dyDescent="0.25">
      <c r="R635" s="248"/>
      <c r="S635" s="248"/>
      <c r="T635" s="248"/>
      <c r="U635" s="248"/>
      <c r="V635" s="248"/>
      <c r="W635" s="248"/>
      <c r="X635" s="248"/>
      <c r="Y635" s="248"/>
      <c r="Z635" s="248"/>
      <c r="AA635" s="248"/>
      <c r="AB635" s="248"/>
      <c r="AC635" s="248"/>
      <c r="AD635" s="248"/>
      <c r="AP635"/>
      <c r="AQ635"/>
      <c r="AX635"/>
    </row>
    <row r="636" spans="18:50" ht="60" customHeight="1" x14ac:dyDescent="0.25">
      <c r="R636" s="248"/>
      <c r="S636" s="248"/>
      <c r="T636" s="248"/>
      <c r="U636" s="248"/>
      <c r="V636" s="248"/>
      <c r="W636" s="248"/>
      <c r="X636" s="248"/>
      <c r="Y636" s="248"/>
      <c r="Z636" s="248"/>
      <c r="AA636" s="248"/>
      <c r="AB636" s="248"/>
      <c r="AC636" s="248"/>
      <c r="AD636" s="248"/>
      <c r="AP636"/>
      <c r="AQ636"/>
      <c r="AX636"/>
    </row>
    <row r="637" spans="18:50" ht="60" customHeight="1" x14ac:dyDescent="0.25">
      <c r="R637" s="248"/>
      <c r="S637" s="248"/>
      <c r="T637" s="248"/>
      <c r="U637" s="248"/>
      <c r="V637" s="248"/>
      <c r="W637" s="248"/>
      <c r="X637" s="248"/>
      <c r="Y637" s="248"/>
      <c r="Z637" s="248"/>
      <c r="AA637" s="248"/>
      <c r="AB637" s="248"/>
      <c r="AC637" s="248"/>
      <c r="AD637" s="248"/>
      <c r="AP637"/>
      <c r="AQ637"/>
      <c r="AX637"/>
    </row>
    <row r="638" spans="18:50" ht="60" customHeight="1" x14ac:dyDescent="0.25">
      <c r="R638" s="248"/>
      <c r="S638" s="248"/>
      <c r="T638" s="248"/>
      <c r="U638" s="248"/>
      <c r="V638" s="248"/>
      <c r="W638" s="248"/>
      <c r="X638" s="248"/>
      <c r="Y638" s="248"/>
      <c r="Z638" s="248"/>
      <c r="AA638" s="248"/>
      <c r="AB638" s="248"/>
      <c r="AC638" s="248"/>
      <c r="AD638" s="248"/>
      <c r="AP638"/>
      <c r="AQ638"/>
      <c r="AX638"/>
    </row>
    <row r="639" spans="18:50" ht="60" customHeight="1" x14ac:dyDescent="0.25">
      <c r="R639" s="248"/>
      <c r="S639" s="248"/>
      <c r="T639" s="248"/>
      <c r="U639" s="248"/>
      <c r="V639" s="248"/>
      <c r="W639" s="248"/>
      <c r="X639" s="248"/>
      <c r="Y639" s="248"/>
      <c r="Z639" s="248"/>
      <c r="AA639" s="248"/>
      <c r="AB639" s="248"/>
      <c r="AC639" s="248"/>
      <c r="AD639" s="248"/>
      <c r="AP639"/>
      <c r="AQ639"/>
      <c r="AX639"/>
    </row>
    <row r="640" spans="18:50" ht="60" customHeight="1" x14ac:dyDescent="0.25">
      <c r="R640" s="248"/>
      <c r="S640" s="248"/>
      <c r="T640" s="248"/>
      <c r="U640" s="248"/>
      <c r="V640" s="248"/>
      <c r="W640" s="248"/>
      <c r="X640" s="248"/>
      <c r="Y640" s="248"/>
      <c r="Z640" s="248"/>
      <c r="AA640" s="248"/>
      <c r="AB640" s="248"/>
      <c r="AC640" s="248"/>
      <c r="AD640" s="248"/>
      <c r="AP640"/>
      <c r="AQ640"/>
      <c r="AX640"/>
    </row>
    <row r="641" spans="18:50" ht="60" customHeight="1" x14ac:dyDescent="0.25">
      <c r="R641" s="248"/>
      <c r="S641" s="248"/>
      <c r="T641" s="248"/>
      <c r="U641" s="248"/>
      <c r="V641" s="248"/>
      <c r="W641" s="248"/>
      <c r="X641" s="248"/>
      <c r="Y641" s="248"/>
      <c r="Z641" s="248"/>
      <c r="AA641" s="248"/>
      <c r="AB641" s="248"/>
      <c r="AC641" s="248"/>
      <c r="AD641" s="248"/>
      <c r="AP641"/>
      <c r="AQ641"/>
      <c r="AX641"/>
    </row>
    <row r="642" spans="18:50" ht="60" customHeight="1" x14ac:dyDescent="0.25">
      <c r="R642" s="248"/>
      <c r="S642" s="248"/>
      <c r="T642" s="248"/>
      <c r="U642" s="248"/>
      <c r="V642" s="248"/>
      <c r="W642" s="248"/>
      <c r="X642" s="248"/>
      <c r="Y642" s="248"/>
      <c r="Z642" s="248"/>
      <c r="AA642" s="248"/>
      <c r="AB642" s="248"/>
      <c r="AC642" s="248"/>
      <c r="AD642" s="248"/>
      <c r="AP642"/>
      <c r="AQ642"/>
      <c r="AX642"/>
    </row>
    <row r="643" spans="18:50" ht="60" customHeight="1" x14ac:dyDescent="0.25">
      <c r="R643" s="248"/>
      <c r="S643" s="248"/>
      <c r="T643" s="248"/>
      <c r="U643" s="248"/>
      <c r="V643" s="248"/>
      <c r="W643" s="248"/>
      <c r="X643" s="248"/>
      <c r="Y643" s="248"/>
      <c r="Z643" s="248"/>
      <c r="AA643" s="248"/>
      <c r="AB643" s="248"/>
      <c r="AC643" s="248"/>
      <c r="AD643" s="248"/>
      <c r="AP643"/>
      <c r="AQ643"/>
      <c r="AX643"/>
    </row>
    <row r="644" spans="18:50" ht="60" customHeight="1" x14ac:dyDescent="0.25">
      <c r="R644" s="248"/>
      <c r="S644" s="248"/>
      <c r="T644" s="248"/>
      <c r="U644" s="248"/>
      <c r="V644" s="248"/>
      <c r="W644" s="248"/>
      <c r="X644" s="248"/>
      <c r="Y644" s="248"/>
      <c r="Z644" s="248"/>
      <c r="AA644" s="248"/>
      <c r="AB644" s="248"/>
      <c r="AC644" s="248"/>
      <c r="AD644" s="248"/>
      <c r="AP644"/>
      <c r="AQ644"/>
      <c r="AX644"/>
    </row>
    <row r="645" spans="18:50" ht="60" customHeight="1" x14ac:dyDescent="0.25">
      <c r="R645" s="248"/>
      <c r="S645" s="248"/>
      <c r="T645" s="248"/>
      <c r="U645" s="248"/>
      <c r="V645" s="248"/>
      <c r="W645" s="248"/>
      <c r="X645" s="248"/>
      <c r="Y645" s="248"/>
      <c r="Z645" s="248"/>
      <c r="AA645" s="248"/>
      <c r="AB645" s="248"/>
      <c r="AC645" s="248"/>
      <c r="AD645" s="248"/>
      <c r="AP645"/>
      <c r="AQ645"/>
      <c r="AX645"/>
    </row>
    <row r="646" spans="18:50" ht="60" customHeight="1" x14ac:dyDescent="0.25">
      <c r="R646" s="248"/>
      <c r="S646" s="248"/>
      <c r="T646" s="248"/>
      <c r="U646" s="248"/>
      <c r="V646" s="248"/>
      <c r="W646" s="248"/>
      <c r="X646" s="248"/>
      <c r="Y646" s="248"/>
      <c r="Z646" s="248"/>
      <c r="AA646" s="248"/>
      <c r="AB646" s="248"/>
      <c r="AC646" s="248"/>
      <c r="AD646" s="248"/>
      <c r="AP646"/>
      <c r="AQ646"/>
      <c r="AX646"/>
    </row>
    <row r="647" spans="18:50" ht="60" customHeight="1" x14ac:dyDescent="0.25">
      <c r="R647" s="248"/>
      <c r="S647" s="248"/>
      <c r="T647" s="248"/>
      <c r="U647" s="248"/>
      <c r="V647" s="248"/>
      <c r="W647" s="248"/>
      <c r="X647" s="248"/>
      <c r="Y647" s="248"/>
      <c r="Z647" s="248"/>
      <c r="AA647" s="248"/>
      <c r="AB647" s="248"/>
      <c r="AC647" s="248"/>
      <c r="AD647" s="248"/>
      <c r="AP647"/>
      <c r="AQ647"/>
      <c r="AX647"/>
    </row>
    <row r="648" spans="18:50" ht="60" customHeight="1" x14ac:dyDescent="0.25">
      <c r="R648" s="248"/>
      <c r="S648" s="248"/>
      <c r="T648" s="248"/>
      <c r="U648" s="248"/>
      <c r="V648" s="248"/>
      <c r="W648" s="248"/>
      <c r="X648" s="248"/>
      <c r="Y648" s="248"/>
      <c r="Z648" s="248"/>
      <c r="AA648" s="248"/>
      <c r="AB648" s="248"/>
      <c r="AC648" s="248"/>
      <c r="AD648" s="248"/>
      <c r="AP648"/>
      <c r="AQ648"/>
      <c r="AX648"/>
    </row>
    <row r="649" spans="18:50" ht="60" customHeight="1" x14ac:dyDescent="0.25">
      <c r="R649" s="248"/>
      <c r="S649" s="248"/>
      <c r="T649" s="248"/>
      <c r="U649" s="248"/>
      <c r="V649" s="248"/>
      <c r="W649" s="248"/>
      <c r="X649" s="248"/>
      <c r="Y649" s="248"/>
      <c r="Z649" s="248"/>
      <c r="AA649" s="248"/>
      <c r="AB649" s="248"/>
      <c r="AC649" s="248"/>
      <c r="AD649" s="248"/>
      <c r="AP649"/>
      <c r="AQ649"/>
      <c r="AX649"/>
    </row>
    <row r="650" spans="18:50" ht="60" customHeight="1" x14ac:dyDescent="0.25">
      <c r="R650" s="248"/>
      <c r="S650" s="248"/>
      <c r="T650" s="248"/>
      <c r="U650" s="248"/>
      <c r="V650" s="248"/>
      <c r="W650" s="248"/>
      <c r="X650" s="248"/>
      <c r="Y650" s="248"/>
      <c r="Z650" s="248"/>
      <c r="AA650" s="248"/>
      <c r="AB650" s="248"/>
      <c r="AC650" s="248"/>
      <c r="AD650" s="248"/>
      <c r="AP650"/>
      <c r="AQ650"/>
      <c r="AX650"/>
    </row>
    <row r="651" spans="18:50" ht="60" customHeight="1" x14ac:dyDescent="0.25">
      <c r="R651" s="248"/>
      <c r="S651" s="248"/>
      <c r="T651" s="248"/>
      <c r="U651" s="248"/>
      <c r="V651" s="248"/>
      <c r="W651" s="248"/>
      <c r="X651" s="248"/>
      <c r="Y651" s="248"/>
      <c r="Z651" s="248"/>
      <c r="AA651" s="248"/>
      <c r="AB651" s="248"/>
      <c r="AC651" s="248"/>
      <c r="AD651" s="248"/>
      <c r="AP651"/>
      <c r="AQ651"/>
      <c r="AX651"/>
    </row>
    <row r="652" spans="18:50" ht="60" customHeight="1" x14ac:dyDescent="0.25">
      <c r="R652" s="248"/>
      <c r="S652" s="248"/>
      <c r="T652" s="248"/>
      <c r="U652" s="248"/>
      <c r="V652" s="248"/>
      <c r="W652" s="248"/>
      <c r="X652" s="248"/>
      <c r="Y652" s="248"/>
      <c r="Z652" s="248"/>
      <c r="AA652" s="248"/>
      <c r="AB652" s="248"/>
      <c r="AC652" s="248"/>
      <c r="AD652" s="248"/>
      <c r="AP652"/>
      <c r="AQ652"/>
      <c r="AX652"/>
    </row>
    <row r="653" spans="18:50" ht="60" customHeight="1" x14ac:dyDescent="0.25">
      <c r="R653" s="248"/>
      <c r="S653" s="248"/>
      <c r="T653" s="248"/>
      <c r="U653" s="248"/>
      <c r="V653" s="248"/>
      <c r="W653" s="248"/>
      <c r="X653" s="248"/>
      <c r="Y653" s="248"/>
      <c r="Z653" s="248"/>
      <c r="AA653" s="248"/>
      <c r="AB653" s="248"/>
      <c r="AC653" s="248"/>
      <c r="AD653" s="248"/>
      <c r="AP653"/>
      <c r="AQ653"/>
      <c r="AX653"/>
    </row>
    <row r="654" spans="18:50" ht="60" customHeight="1" x14ac:dyDescent="0.25">
      <c r="R654" s="248"/>
      <c r="S654" s="248"/>
      <c r="T654" s="248"/>
      <c r="U654" s="248"/>
      <c r="V654" s="248"/>
      <c r="W654" s="248"/>
      <c r="X654" s="248"/>
      <c r="Y654" s="248"/>
      <c r="Z654" s="248"/>
      <c r="AA654" s="248"/>
      <c r="AB654" s="248"/>
      <c r="AC654" s="248"/>
      <c r="AD654" s="248"/>
      <c r="AP654"/>
      <c r="AQ654"/>
      <c r="AX654"/>
    </row>
    <row r="655" spans="18:50" ht="60" customHeight="1" x14ac:dyDescent="0.25">
      <c r="R655" s="248"/>
      <c r="S655" s="248"/>
      <c r="T655" s="248"/>
      <c r="U655" s="248"/>
      <c r="V655" s="248"/>
      <c r="W655" s="248"/>
      <c r="X655" s="248"/>
      <c r="Y655" s="248"/>
      <c r="Z655" s="248"/>
      <c r="AA655" s="248"/>
      <c r="AB655" s="248"/>
      <c r="AC655" s="248"/>
      <c r="AD655" s="248"/>
      <c r="AP655"/>
      <c r="AQ655"/>
      <c r="AX655"/>
    </row>
    <row r="656" spans="18:50" ht="60" customHeight="1" x14ac:dyDescent="0.25">
      <c r="R656" s="248"/>
      <c r="S656" s="248"/>
      <c r="T656" s="248"/>
      <c r="U656" s="248"/>
      <c r="V656" s="248"/>
      <c r="W656" s="248"/>
      <c r="X656" s="248"/>
      <c r="Y656" s="248"/>
      <c r="Z656" s="248"/>
      <c r="AA656" s="248"/>
      <c r="AB656" s="248"/>
      <c r="AC656" s="248"/>
      <c r="AD656" s="248"/>
      <c r="AP656"/>
      <c r="AQ656"/>
      <c r="AX656"/>
    </row>
    <row r="657" spans="18:50" ht="60" customHeight="1" x14ac:dyDescent="0.25">
      <c r="R657" s="248"/>
      <c r="S657" s="248"/>
      <c r="T657" s="248"/>
      <c r="U657" s="248"/>
      <c r="V657" s="248"/>
      <c r="W657" s="248"/>
      <c r="X657" s="248"/>
      <c r="Y657" s="248"/>
      <c r="Z657" s="248"/>
      <c r="AA657" s="248"/>
      <c r="AB657" s="248"/>
      <c r="AC657" s="248"/>
      <c r="AD657" s="248"/>
      <c r="AP657"/>
      <c r="AQ657"/>
      <c r="AX657"/>
    </row>
    <row r="658" spans="18:50" ht="60" customHeight="1" x14ac:dyDescent="0.25">
      <c r="R658" s="248"/>
      <c r="S658" s="248"/>
      <c r="T658" s="248"/>
      <c r="U658" s="248"/>
      <c r="V658" s="248"/>
      <c r="W658" s="248"/>
      <c r="X658" s="248"/>
      <c r="Y658" s="248"/>
      <c r="Z658" s="248"/>
      <c r="AA658" s="248"/>
      <c r="AB658" s="248"/>
      <c r="AC658" s="248"/>
      <c r="AD658" s="248"/>
      <c r="AP658"/>
      <c r="AQ658"/>
      <c r="AX658"/>
    </row>
    <row r="659" spans="18:50" ht="60" customHeight="1" x14ac:dyDescent="0.25">
      <c r="R659" s="248"/>
      <c r="S659" s="248"/>
      <c r="T659" s="248"/>
      <c r="U659" s="248"/>
      <c r="V659" s="248"/>
      <c r="W659" s="248"/>
      <c r="X659" s="248"/>
      <c r="Y659" s="248"/>
      <c r="Z659" s="248"/>
      <c r="AA659" s="248"/>
      <c r="AB659" s="248"/>
      <c r="AC659" s="248"/>
      <c r="AD659" s="248"/>
      <c r="AP659"/>
      <c r="AQ659"/>
      <c r="AX659"/>
    </row>
    <row r="660" spans="18:50" ht="60" customHeight="1" x14ac:dyDescent="0.25">
      <c r="R660" s="248"/>
      <c r="S660" s="248"/>
      <c r="T660" s="248"/>
      <c r="U660" s="248"/>
      <c r="V660" s="248"/>
      <c r="W660" s="248"/>
      <c r="X660" s="248"/>
      <c r="Y660" s="248"/>
      <c r="Z660" s="248"/>
      <c r="AA660" s="248"/>
      <c r="AB660" s="248"/>
      <c r="AC660" s="248"/>
      <c r="AD660" s="248"/>
      <c r="AP660"/>
      <c r="AQ660"/>
      <c r="AX660"/>
    </row>
    <row r="661" spans="18:50" ht="60" customHeight="1" x14ac:dyDescent="0.25">
      <c r="R661" s="248"/>
      <c r="S661" s="248"/>
      <c r="T661" s="248"/>
      <c r="U661" s="248"/>
      <c r="V661" s="248"/>
      <c r="W661" s="248"/>
      <c r="X661" s="248"/>
      <c r="Y661" s="248"/>
      <c r="Z661" s="248"/>
      <c r="AA661" s="248"/>
      <c r="AB661" s="248"/>
      <c r="AC661" s="248"/>
      <c r="AD661" s="248"/>
      <c r="AP661"/>
      <c r="AQ661"/>
      <c r="AX661"/>
    </row>
    <row r="662" spans="18:50" ht="60" customHeight="1" x14ac:dyDescent="0.25">
      <c r="R662" s="248"/>
      <c r="S662" s="248"/>
      <c r="T662" s="248"/>
      <c r="U662" s="248"/>
      <c r="V662" s="248"/>
      <c r="W662" s="248"/>
      <c r="X662" s="248"/>
      <c r="Y662" s="248"/>
      <c r="Z662" s="248"/>
      <c r="AA662" s="248"/>
      <c r="AB662" s="248"/>
      <c r="AC662" s="248"/>
      <c r="AD662" s="248"/>
      <c r="AP662"/>
      <c r="AQ662"/>
      <c r="AX662"/>
    </row>
    <row r="663" spans="18:50" ht="60" customHeight="1" x14ac:dyDescent="0.25">
      <c r="R663" s="248"/>
      <c r="S663" s="248"/>
      <c r="T663" s="248"/>
      <c r="U663" s="248"/>
      <c r="V663" s="248"/>
      <c r="W663" s="248"/>
      <c r="X663" s="248"/>
      <c r="Y663" s="248"/>
      <c r="Z663" s="248"/>
      <c r="AA663" s="248"/>
      <c r="AB663" s="248"/>
      <c r="AC663" s="248"/>
      <c r="AD663" s="248"/>
      <c r="AP663"/>
      <c r="AQ663"/>
      <c r="AX663"/>
    </row>
    <row r="664" spans="18:50" ht="60" customHeight="1" x14ac:dyDescent="0.25">
      <c r="R664" s="248"/>
      <c r="S664" s="248"/>
      <c r="T664" s="248"/>
      <c r="U664" s="248"/>
      <c r="V664" s="248"/>
      <c r="W664" s="248"/>
      <c r="X664" s="248"/>
      <c r="Y664" s="248"/>
      <c r="Z664" s="248"/>
      <c r="AA664" s="248"/>
      <c r="AB664" s="248"/>
      <c r="AC664" s="248"/>
      <c r="AD664" s="248"/>
      <c r="AP664"/>
      <c r="AQ664"/>
      <c r="AX664"/>
    </row>
    <row r="665" spans="18:50" ht="60" customHeight="1" x14ac:dyDescent="0.25">
      <c r="R665" s="248"/>
      <c r="S665" s="248"/>
      <c r="T665" s="248"/>
      <c r="U665" s="248"/>
      <c r="V665" s="248"/>
      <c r="W665" s="248"/>
      <c r="X665" s="248"/>
      <c r="Y665" s="248"/>
      <c r="Z665" s="248"/>
      <c r="AA665" s="248"/>
      <c r="AB665" s="248"/>
      <c r="AC665" s="248"/>
      <c r="AD665" s="248"/>
      <c r="AP665"/>
      <c r="AQ665"/>
      <c r="AX665"/>
    </row>
    <row r="666" spans="18:50" ht="60" customHeight="1" x14ac:dyDescent="0.25">
      <c r="R666" s="248"/>
      <c r="S666" s="248"/>
      <c r="T666" s="248"/>
      <c r="U666" s="248"/>
      <c r="V666" s="248"/>
      <c r="W666" s="248"/>
      <c r="X666" s="248"/>
      <c r="Y666" s="248"/>
      <c r="Z666" s="248"/>
      <c r="AA666" s="248"/>
      <c r="AB666" s="248"/>
      <c r="AC666" s="248"/>
      <c r="AD666" s="248"/>
      <c r="AP666"/>
      <c r="AQ666"/>
      <c r="AX666"/>
    </row>
    <row r="667" spans="18:50" ht="60" customHeight="1" x14ac:dyDescent="0.25">
      <c r="R667" s="248"/>
      <c r="S667" s="248"/>
      <c r="T667" s="248"/>
      <c r="U667" s="248"/>
      <c r="V667" s="248"/>
      <c r="W667" s="248"/>
      <c r="X667" s="248"/>
      <c r="Y667" s="248"/>
      <c r="Z667" s="248"/>
      <c r="AA667" s="248"/>
      <c r="AB667" s="248"/>
      <c r="AC667" s="248"/>
      <c r="AD667" s="248"/>
      <c r="AP667"/>
      <c r="AQ667"/>
      <c r="AX667"/>
    </row>
    <row r="668" spans="18:50" ht="60" customHeight="1" x14ac:dyDescent="0.25">
      <c r="R668" s="248"/>
      <c r="S668" s="248"/>
      <c r="T668" s="248"/>
      <c r="U668" s="248"/>
      <c r="V668" s="248"/>
      <c r="W668" s="248"/>
      <c r="X668" s="248"/>
      <c r="Y668" s="248"/>
      <c r="Z668" s="248"/>
      <c r="AA668" s="248"/>
      <c r="AB668" s="248"/>
      <c r="AC668" s="248"/>
      <c r="AD668" s="248"/>
      <c r="AP668"/>
      <c r="AQ668"/>
      <c r="AX668"/>
    </row>
    <row r="669" spans="18:50" ht="60" customHeight="1" x14ac:dyDescent="0.25">
      <c r="R669" s="248"/>
      <c r="S669" s="248"/>
      <c r="T669" s="248"/>
      <c r="U669" s="248"/>
      <c r="V669" s="248"/>
      <c r="W669" s="248"/>
      <c r="X669" s="248"/>
      <c r="Y669" s="248"/>
      <c r="Z669" s="248"/>
      <c r="AA669" s="248"/>
      <c r="AB669" s="248"/>
      <c r="AC669" s="248"/>
      <c r="AD669" s="248"/>
      <c r="AP669"/>
      <c r="AQ669"/>
      <c r="AX669"/>
    </row>
    <row r="670" spans="18:50" ht="60" customHeight="1" x14ac:dyDescent="0.25">
      <c r="R670" s="248"/>
      <c r="S670" s="248"/>
      <c r="T670" s="248"/>
      <c r="U670" s="248"/>
      <c r="V670" s="248"/>
      <c r="W670" s="248"/>
      <c r="X670" s="248"/>
      <c r="Y670" s="248"/>
      <c r="Z670" s="248"/>
      <c r="AA670" s="248"/>
      <c r="AB670" s="248"/>
      <c r="AC670" s="248"/>
      <c r="AD670" s="248"/>
      <c r="AP670"/>
      <c r="AQ670"/>
      <c r="AX670"/>
    </row>
    <row r="671" spans="18:50" ht="60" customHeight="1" x14ac:dyDescent="0.25">
      <c r="R671" s="248"/>
      <c r="S671" s="248"/>
      <c r="T671" s="248"/>
      <c r="U671" s="248"/>
      <c r="V671" s="248"/>
      <c r="W671" s="248"/>
      <c r="X671" s="248"/>
      <c r="Y671" s="248"/>
      <c r="Z671" s="248"/>
      <c r="AA671" s="248"/>
      <c r="AB671" s="248"/>
      <c r="AC671" s="248"/>
      <c r="AD671" s="248"/>
      <c r="AP671"/>
      <c r="AQ671"/>
      <c r="AX671"/>
    </row>
    <row r="672" spans="18:50" ht="60" customHeight="1" x14ac:dyDescent="0.25">
      <c r="R672" s="248"/>
      <c r="S672" s="248"/>
      <c r="T672" s="248"/>
      <c r="U672" s="248"/>
      <c r="V672" s="248"/>
      <c r="W672" s="248"/>
      <c r="X672" s="248"/>
      <c r="Y672" s="248"/>
      <c r="Z672" s="248"/>
      <c r="AA672" s="248"/>
      <c r="AB672" s="248"/>
      <c r="AC672" s="248"/>
      <c r="AD672" s="248"/>
      <c r="AP672"/>
      <c r="AQ672"/>
      <c r="AX672"/>
    </row>
    <row r="673" spans="18:50" ht="60" customHeight="1" x14ac:dyDescent="0.25">
      <c r="R673" s="248"/>
      <c r="S673" s="248"/>
      <c r="T673" s="248"/>
      <c r="U673" s="248"/>
      <c r="V673" s="248"/>
      <c r="W673" s="248"/>
      <c r="X673" s="248"/>
      <c r="Y673" s="248"/>
      <c r="Z673" s="248"/>
      <c r="AA673" s="248"/>
      <c r="AB673" s="248"/>
      <c r="AC673" s="248"/>
      <c r="AD673" s="248"/>
      <c r="AP673"/>
      <c r="AQ673"/>
      <c r="AX673"/>
    </row>
    <row r="674" spans="18:50" ht="60" customHeight="1" x14ac:dyDescent="0.25">
      <c r="R674" s="248"/>
      <c r="S674" s="248"/>
      <c r="T674" s="248"/>
      <c r="U674" s="248"/>
      <c r="V674" s="248"/>
      <c r="W674" s="248"/>
      <c r="X674" s="248"/>
      <c r="Y674" s="248"/>
      <c r="Z674" s="248"/>
      <c r="AA674" s="248"/>
      <c r="AB674" s="248"/>
      <c r="AC674" s="248"/>
      <c r="AD674" s="248"/>
      <c r="AP674"/>
      <c r="AQ674"/>
      <c r="AX674"/>
    </row>
    <row r="675" spans="18:50" ht="60" customHeight="1" x14ac:dyDescent="0.25">
      <c r="R675" s="248"/>
      <c r="S675" s="248"/>
      <c r="T675" s="248"/>
      <c r="U675" s="248"/>
      <c r="V675" s="248"/>
      <c r="W675" s="248"/>
      <c r="X675" s="248"/>
      <c r="Y675" s="248"/>
      <c r="Z675" s="248"/>
      <c r="AA675" s="248"/>
      <c r="AB675" s="248"/>
      <c r="AC675" s="248"/>
      <c r="AD675" s="248"/>
      <c r="AP675"/>
      <c r="AQ675"/>
      <c r="AX675"/>
    </row>
    <row r="676" spans="18:50" ht="60" customHeight="1" x14ac:dyDescent="0.25">
      <c r="R676" s="248"/>
      <c r="S676" s="248"/>
      <c r="T676" s="248"/>
      <c r="U676" s="248"/>
      <c r="V676" s="248"/>
      <c r="W676" s="248"/>
      <c r="X676" s="248"/>
      <c r="Y676" s="248"/>
      <c r="Z676" s="248"/>
      <c r="AA676" s="248"/>
      <c r="AB676" s="248"/>
      <c r="AC676" s="248"/>
      <c r="AD676" s="248"/>
      <c r="AP676"/>
      <c r="AQ676"/>
      <c r="AX676"/>
    </row>
    <row r="677" spans="18:50" ht="60" customHeight="1" x14ac:dyDescent="0.25">
      <c r="R677" s="248"/>
      <c r="S677" s="248"/>
      <c r="T677" s="248"/>
      <c r="U677" s="248"/>
      <c r="V677" s="248"/>
      <c r="W677" s="248"/>
      <c r="X677" s="248"/>
      <c r="Y677" s="248"/>
      <c r="Z677" s="248"/>
      <c r="AA677" s="248"/>
      <c r="AB677" s="248"/>
      <c r="AC677" s="248"/>
      <c r="AD677" s="248"/>
      <c r="AP677"/>
      <c r="AQ677"/>
      <c r="AX677"/>
    </row>
    <row r="678" spans="18:50" ht="60" customHeight="1" x14ac:dyDescent="0.25">
      <c r="R678" s="248"/>
      <c r="S678" s="248"/>
      <c r="T678" s="248"/>
      <c r="U678" s="248"/>
      <c r="V678" s="248"/>
      <c r="W678" s="248"/>
      <c r="X678" s="248"/>
      <c r="Y678" s="248"/>
      <c r="Z678" s="248"/>
      <c r="AA678" s="248"/>
      <c r="AB678" s="248"/>
      <c r="AC678" s="248"/>
      <c r="AD678" s="248"/>
      <c r="AP678"/>
      <c r="AQ678"/>
      <c r="AX678"/>
    </row>
    <row r="679" spans="18:50" ht="60" customHeight="1" x14ac:dyDescent="0.25">
      <c r="R679" s="248"/>
      <c r="S679" s="248"/>
      <c r="T679" s="248"/>
      <c r="U679" s="248"/>
      <c r="V679" s="248"/>
      <c r="W679" s="248"/>
      <c r="X679" s="248"/>
      <c r="Y679" s="248"/>
      <c r="Z679" s="248"/>
      <c r="AA679" s="248"/>
      <c r="AB679" s="248"/>
      <c r="AC679" s="248"/>
      <c r="AD679" s="248"/>
      <c r="AP679"/>
      <c r="AQ679"/>
      <c r="AX679"/>
    </row>
    <row r="680" spans="18:50" ht="60" customHeight="1" x14ac:dyDescent="0.25">
      <c r="R680" s="248"/>
      <c r="S680" s="248"/>
      <c r="T680" s="248"/>
      <c r="U680" s="248"/>
      <c r="V680" s="248"/>
      <c r="W680" s="248"/>
      <c r="X680" s="248"/>
      <c r="Y680" s="248"/>
      <c r="Z680" s="248"/>
      <c r="AA680" s="248"/>
      <c r="AB680" s="248"/>
      <c r="AC680" s="248"/>
      <c r="AD680" s="248"/>
      <c r="AP680"/>
      <c r="AQ680"/>
      <c r="AX680"/>
    </row>
    <row r="681" spans="18:50" ht="60" customHeight="1" x14ac:dyDescent="0.25">
      <c r="R681" s="248"/>
      <c r="S681" s="248"/>
      <c r="T681" s="248"/>
      <c r="U681" s="248"/>
      <c r="V681" s="248"/>
      <c r="W681" s="248"/>
      <c r="X681" s="248"/>
      <c r="Y681" s="248"/>
      <c r="Z681" s="248"/>
      <c r="AA681" s="248"/>
      <c r="AB681" s="248"/>
      <c r="AC681" s="248"/>
      <c r="AD681" s="248"/>
      <c r="AP681"/>
      <c r="AQ681"/>
      <c r="AX681"/>
    </row>
    <row r="682" spans="18:50" ht="60" customHeight="1" x14ac:dyDescent="0.25">
      <c r="R682" s="248"/>
      <c r="S682" s="248"/>
      <c r="T682" s="248"/>
      <c r="U682" s="248"/>
      <c r="V682" s="248"/>
      <c r="W682" s="248"/>
      <c r="X682" s="248"/>
      <c r="Y682" s="248"/>
      <c r="Z682" s="248"/>
      <c r="AA682" s="248"/>
      <c r="AB682" s="248"/>
      <c r="AC682" s="248"/>
      <c r="AD682" s="248"/>
      <c r="AP682"/>
      <c r="AQ682"/>
      <c r="AX682"/>
    </row>
    <row r="683" spans="18:50" ht="60" customHeight="1" x14ac:dyDescent="0.25">
      <c r="R683" s="248"/>
      <c r="S683" s="248"/>
      <c r="T683" s="248"/>
      <c r="U683" s="248"/>
      <c r="V683" s="248"/>
      <c r="W683" s="248"/>
      <c r="X683" s="248"/>
      <c r="Y683" s="248"/>
      <c r="Z683" s="248"/>
      <c r="AA683" s="248"/>
      <c r="AB683" s="248"/>
      <c r="AC683" s="248"/>
      <c r="AD683" s="248"/>
      <c r="AP683"/>
      <c r="AQ683"/>
      <c r="AX683"/>
    </row>
    <row r="684" spans="18:50" ht="60" customHeight="1" x14ac:dyDescent="0.25">
      <c r="R684" s="248"/>
      <c r="S684" s="248"/>
      <c r="T684" s="248"/>
      <c r="U684" s="248"/>
      <c r="V684" s="248"/>
      <c r="W684" s="248"/>
      <c r="X684" s="248"/>
      <c r="Y684" s="248"/>
      <c r="Z684" s="248"/>
      <c r="AA684" s="248"/>
      <c r="AB684" s="248"/>
      <c r="AC684" s="248"/>
      <c r="AD684" s="248"/>
      <c r="AP684"/>
      <c r="AQ684"/>
      <c r="AX684"/>
    </row>
    <row r="685" spans="18:50" ht="60" customHeight="1" x14ac:dyDescent="0.25">
      <c r="R685" s="248"/>
      <c r="S685" s="248"/>
      <c r="T685" s="248"/>
      <c r="U685" s="248"/>
      <c r="V685" s="248"/>
      <c r="W685" s="248"/>
      <c r="X685" s="248"/>
      <c r="Y685" s="248"/>
      <c r="Z685" s="248"/>
      <c r="AA685" s="248"/>
      <c r="AB685" s="248"/>
      <c r="AC685" s="248"/>
      <c r="AD685" s="248"/>
      <c r="AP685"/>
      <c r="AQ685"/>
      <c r="AX685"/>
    </row>
    <row r="686" spans="18:50" ht="60" customHeight="1" x14ac:dyDescent="0.25">
      <c r="R686" s="248"/>
      <c r="S686" s="248"/>
      <c r="T686" s="248"/>
      <c r="U686" s="248"/>
      <c r="V686" s="248"/>
      <c r="W686" s="248"/>
      <c r="X686" s="248"/>
      <c r="Y686" s="248"/>
      <c r="Z686" s="248"/>
      <c r="AA686" s="248"/>
      <c r="AB686" s="248"/>
      <c r="AC686" s="248"/>
      <c r="AD686" s="248"/>
      <c r="AP686"/>
      <c r="AQ686"/>
      <c r="AX686"/>
    </row>
    <row r="687" spans="18:50" ht="60" customHeight="1" x14ac:dyDescent="0.25">
      <c r="R687" s="248"/>
      <c r="S687" s="248"/>
      <c r="T687" s="248"/>
      <c r="U687" s="248"/>
      <c r="V687" s="248"/>
      <c r="W687" s="248"/>
      <c r="X687" s="248"/>
      <c r="Y687" s="248"/>
      <c r="Z687" s="248"/>
      <c r="AA687" s="248"/>
      <c r="AB687" s="248"/>
      <c r="AC687" s="248"/>
      <c r="AD687" s="248"/>
      <c r="AP687"/>
      <c r="AQ687"/>
      <c r="AX687"/>
    </row>
    <row r="688" spans="18:50" ht="60" customHeight="1" x14ac:dyDescent="0.25">
      <c r="R688" s="248"/>
      <c r="S688" s="248"/>
      <c r="T688" s="248"/>
      <c r="U688" s="248"/>
      <c r="V688" s="248"/>
      <c r="W688" s="248"/>
      <c r="X688" s="248"/>
      <c r="Y688" s="248"/>
      <c r="Z688" s="248"/>
      <c r="AA688" s="248"/>
      <c r="AB688" s="248"/>
      <c r="AC688" s="248"/>
      <c r="AD688" s="248"/>
      <c r="AP688"/>
      <c r="AQ688"/>
      <c r="AX688"/>
    </row>
    <row r="689" spans="18:50" ht="60" customHeight="1" x14ac:dyDescent="0.25">
      <c r="R689" s="248"/>
      <c r="S689" s="248"/>
      <c r="T689" s="248"/>
      <c r="U689" s="248"/>
      <c r="V689" s="248"/>
      <c r="W689" s="248"/>
      <c r="X689" s="248"/>
      <c r="Y689" s="248"/>
      <c r="Z689" s="248"/>
      <c r="AA689" s="248"/>
      <c r="AB689" s="248"/>
      <c r="AC689" s="248"/>
      <c r="AD689" s="248"/>
      <c r="AP689"/>
      <c r="AQ689"/>
      <c r="AX689"/>
    </row>
    <row r="690" spans="18:50" ht="60" customHeight="1" x14ac:dyDescent="0.25">
      <c r="R690" s="248"/>
      <c r="S690" s="248"/>
      <c r="T690" s="248"/>
      <c r="U690" s="248"/>
      <c r="V690" s="248"/>
      <c r="W690" s="248"/>
      <c r="X690" s="248"/>
      <c r="Y690" s="248"/>
      <c r="Z690" s="248"/>
      <c r="AA690" s="248"/>
      <c r="AB690" s="248"/>
      <c r="AC690" s="248"/>
      <c r="AD690" s="248"/>
      <c r="AP690"/>
      <c r="AQ690"/>
      <c r="AX690"/>
    </row>
    <row r="691" spans="18:50" ht="60" customHeight="1" x14ac:dyDescent="0.25">
      <c r="R691" s="248"/>
      <c r="S691" s="248"/>
      <c r="T691" s="248"/>
      <c r="U691" s="248"/>
      <c r="V691" s="248"/>
      <c r="W691" s="248"/>
      <c r="X691" s="248"/>
      <c r="Y691" s="248"/>
      <c r="Z691" s="248"/>
      <c r="AA691" s="248"/>
      <c r="AB691" s="248"/>
      <c r="AC691" s="248"/>
      <c r="AD691" s="248"/>
      <c r="AP691"/>
      <c r="AQ691"/>
      <c r="AX691"/>
    </row>
    <row r="692" spans="18:50" ht="60" customHeight="1" x14ac:dyDescent="0.25">
      <c r="R692" s="248"/>
      <c r="S692" s="248"/>
      <c r="T692" s="248"/>
      <c r="U692" s="248"/>
      <c r="V692" s="248"/>
      <c r="W692" s="248"/>
      <c r="X692" s="248"/>
      <c r="Y692" s="248"/>
      <c r="Z692" s="248"/>
      <c r="AA692" s="248"/>
      <c r="AB692" s="248"/>
      <c r="AC692" s="248"/>
      <c r="AD692" s="248"/>
      <c r="AP692"/>
      <c r="AQ692"/>
      <c r="AX692"/>
    </row>
    <row r="693" spans="18:50" ht="60" customHeight="1" x14ac:dyDescent="0.25">
      <c r="R693" s="248"/>
      <c r="S693" s="248"/>
      <c r="T693" s="248"/>
      <c r="U693" s="248"/>
      <c r="V693" s="248"/>
      <c r="W693" s="248"/>
      <c r="X693" s="248"/>
      <c r="Y693" s="248"/>
      <c r="Z693" s="248"/>
      <c r="AA693" s="248"/>
      <c r="AB693" s="248"/>
      <c r="AC693" s="248"/>
      <c r="AD693" s="248"/>
      <c r="AP693"/>
      <c r="AQ693"/>
      <c r="AX693"/>
    </row>
    <row r="694" spans="18:50" ht="60" customHeight="1" x14ac:dyDescent="0.25">
      <c r="R694" s="248"/>
      <c r="S694" s="248"/>
      <c r="T694" s="248"/>
      <c r="U694" s="248"/>
      <c r="V694" s="248"/>
      <c r="W694" s="248"/>
      <c r="X694" s="248"/>
      <c r="Y694" s="248"/>
      <c r="Z694" s="248"/>
      <c r="AA694" s="248"/>
      <c r="AB694" s="248"/>
      <c r="AC694" s="248"/>
      <c r="AD694" s="248"/>
      <c r="AP694"/>
      <c r="AQ694"/>
      <c r="AX694"/>
    </row>
    <row r="695" spans="18:50" ht="60" customHeight="1" x14ac:dyDescent="0.25">
      <c r="R695" s="248"/>
      <c r="S695" s="248"/>
      <c r="T695" s="248"/>
      <c r="U695" s="248"/>
      <c r="V695" s="248"/>
      <c r="W695" s="248"/>
      <c r="X695" s="248"/>
      <c r="Y695" s="248"/>
      <c r="Z695" s="248"/>
      <c r="AA695" s="248"/>
      <c r="AB695" s="248"/>
      <c r="AC695" s="248"/>
      <c r="AD695" s="248"/>
      <c r="AP695"/>
      <c r="AQ695"/>
      <c r="AX695"/>
    </row>
    <row r="696" spans="18:50" ht="60" customHeight="1" x14ac:dyDescent="0.25">
      <c r="R696" s="248"/>
      <c r="S696" s="248"/>
      <c r="T696" s="248"/>
      <c r="U696" s="248"/>
      <c r="V696" s="248"/>
      <c r="W696" s="248"/>
      <c r="X696" s="248"/>
      <c r="Y696" s="248"/>
      <c r="Z696" s="248"/>
      <c r="AA696" s="248"/>
      <c r="AB696" s="248"/>
      <c r="AC696" s="248"/>
      <c r="AD696" s="248"/>
      <c r="AP696"/>
      <c r="AQ696"/>
      <c r="AX696"/>
    </row>
    <row r="697" spans="18:50" ht="60" customHeight="1" x14ac:dyDescent="0.25">
      <c r="R697" s="248"/>
      <c r="S697" s="248"/>
      <c r="T697" s="248"/>
      <c r="U697" s="248"/>
      <c r="V697" s="248"/>
      <c r="W697" s="248"/>
      <c r="X697" s="248"/>
      <c r="Y697" s="248"/>
      <c r="Z697" s="248"/>
      <c r="AA697" s="248"/>
      <c r="AB697" s="248"/>
      <c r="AC697" s="248"/>
      <c r="AD697" s="248"/>
      <c r="AP697"/>
      <c r="AQ697"/>
      <c r="AX697"/>
    </row>
    <row r="698" spans="18:50" ht="60" customHeight="1" x14ac:dyDescent="0.25">
      <c r="R698" s="248"/>
      <c r="S698" s="248"/>
      <c r="T698" s="248"/>
      <c r="U698" s="248"/>
      <c r="V698" s="248"/>
      <c r="W698" s="248"/>
      <c r="X698" s="248"/>
      <c r="Y698" s="248"/>
      <c r="Z698" s="248"/>
      <c r="AA698" s="248"/>
      <c r="AB698" s="248"/>
      <c r="AC698" s="248"/>
      <c r="AD698" s="248"/>
      <c r="AP698"/>
      <c r="AQ698"/>
      <c r="AX698"/>
    </row>
    <row r="699" spans="18:50" ht="60" customHeight="1" x14ac:dyDescent="0.25">
      <c r="R699" s="248"/>
      <c r="S699" s="248"/>
      <c r="T699" s="248"/>
      <c r="U699" s="248"/>
      <c r="V699" s="248"/>
      <c r="W699" s="248"/>
      <c r="X699" s="248"/>
      <c r="Y699" s="248"/>
      <c r="Z699" s="248"/>
      <c r="AA699" s="248"/>
      <c r="AB699" s="248"/>
      <c r="AC699" s="248"/>
      <c r="AD699" s="248"/>
      <c r="AP699"/>
      <c r="AQ699"/>
      <c r="AX699"/>
    </row>
    <row r="700" spans="18:50" ht="60" customHeight="1" x14ac:dyDescent="0.25">
      <c r="R700" s="248"/>
      <c r="S700" s="248"/>
      <c r="T700" s="248"/>
      <c r="U700" s="248"/>
      <c r="V700" s="248"/>
      <c r="W700" s="248"/>
      <c r="X700" s="248"/>
      <c r="Y700" s="248"/>
      <c r="Z700" s="248"/>
      <c r="AA700" s="248"/>
      <c r="AB700" s="248"/>
      <c r="AC700" s="248"/>
      <c r="AD700" s="248"/>
      <c r="AP700"/>
      <c r="AQ700"/>
      <c r="AX700"/>
    </row>
    <row r="701" spans="18:50" ht="60" customHeight="1" x14ac:dyDescent="0.25">
      <c r="R701" s="248"/>
      <c r="S701" s="248"/>
      <c r="T701" s="248"/>
      <c r="U701" s="248"/>
      <c r="V701" s="248"/>
      <c r="W701" s="248"/>
      <c r="X701" s="248"/>
      <c r="Y701" s="248"/>
      <c r="Z701" s="248"/>
      <c r="AA701" s="248"/>
      <c r="AB701" s="248"/>
      <c r="AC701" s="248"/>
      <c r="AD701" s="248"/>
      <c r="AP701"/>
      <c r="AQ701"/>
      <c r="AX701"/>
    </row>
    <row r="702" spans="18:50" ht="60" customHeight="1" x14ac:dyDescent="0.25">
      <c r="R702" s="248"/>
      <c r="S702" s="248"/>
      <c r="T702" s="248"/>
      <c r="U702" s="248"/>
      <c r="V702" s="248"/>
      <c r="W702" s="248"/>
      <c r="X702" s="248"/>
      <c r="Y702" s="248"/>
      <c r="Z702" s="248"/>
      <c r="AA702" s="248"/>
      <c r="AB702" s="248"/>
      <c r="AC702" s="248"/>
      <c r="AD702" s="248"/>
      <c r="AP702"/>
      <c r="AQ702"/>
      <c r="AX702"/>
    </row>
    <row r="703" spans="18:50" ht="60" customHeight="1" x14ac:dyDescent="0.25">
      <c r="R703" s="248"/>
      <c r="S703" s="248"/>
      <c r="T703" s="248"/>
      <c r="U703" s="248"/>
      <c r="V703" s="248"/>
      <c r="W703" s="248"/>
      <c r="X703" s="248"/>
      <c r="Y703" s="248"/>
      <c r="Z703" s="248"/>
      <c r="AA703" s="248"/>
      <c r="AB703" s="248"/>
      <c r="AC703" s="248"/>
      <c r="AD703" s="248"/>
      <c r="AP703"/>
      <c r="AQ703"/>
      <c r="AX703"/>
    </row>
    <row r="704" spans="18:50" ht="60" customHeight="1" x14ac:dyDescent="0.25">
      <c r="R704" s="248"/>
      <c r="S704" s="248"/>
      <c r="T704" s="248"/>
      <c r="U704" s="248"/>
      <c r="V704" s="248"/>
      <c r="W704" s="248"/>
      <c r="X704" s="248"/>
      <c r="Y704" s="248"/>
      <c r="Z704" s="248"/>
      <c r="AA704" s="248"/>
      <c r="AB704" s="248"/>
      <c r="AC704" s="248"/>
      <c r="AD704" s="248"/>
      <c r="AP704"/>
      <c r="AQ704"/>
      <c r="AX704"/>
    </row>
    <row r="705" spans="18:50" ht="60" customHeight="1" x14ac:dyDescent="0.25">
      <c r="R705" s="248"/>
      <c r="S705" s="248"/>
      <c r="T705" s="248"/>
      <c r="U705" s="248"/>
      <c r="V705" s="248"/>
      <c r="W705" s="248"/>
      <c r="X705" s="248"/>
      <c r="Y705" s="248"/>
      <c r="Z705" s="248"/>
      <c r="AA705" s="248"/>
      <c r="AB705" s="248"/>
      <c r="AC705" s="248"/>
      <c r="AD705" s="248"/>
      <c r="AP705"/>
      <c r="AQ705"/>
      <c r="AX705"/>
    </row>
    <row r="706" spans="18:50" ht="60" customHeight="1" x14ac:dyDescent="0.25">
      <c r="R706" s="248"/>
      <c r="S706" s="248"/>
      <c r="T706" s="248"/>
      <c r="U706" s="248"/>
      <c r="V706" s="248"/>
      <c r="W706" s="248"/>
      <c r="X706" s="248"/>
      <c r="Y706" s="248"/>
      <c r="Z706" s="248"/>
      <c r="AA706" s="248"/>
      <c r="AB706" s="248"/>
      <c r="AC706" s="248"/>
      <c r="AD706" s="248"/>
      <c r="AP706"/>
      <c r="AQ706"/>
      <c r="AX706"/>
    </row>
    <row r="707" spans="18:50" ht="60" customHeight="1" x14ac:dyDescent="0.25">
      <c r="R707" s="248"/>
      <c r="S707" s="248"/>
      <c r="T707" s="248"/>
      <c r="U707" s="248"/>
      <c r="V707" s="248"/>
      <c r="W707" s="248"/>
      <c r="X707" s="248"/>
      <c r="Y707" s="248"/>
      <c r="Z707" s="248"/>
      <c r="AA707" s="248"/>
      <c r="AB707" s="248"/>
      <c r="AC707" s="248"/>
      <c r="AD707" s="248"/>
      <c r="AP707"/>
      <c r="AQ707"/>
      <c r="AX707"/>
    </row>
    <row r="708" spans="18:50" ht="60" customHeight="1" x14ac:dyDescent="0.25">
      <c r="R708" s="248"/>
      <c r="S708" s="248"/>
      <c r="T708" s="248"/>
      <c r="U708" s="248"/>
      <c r="V708" s="248"/>
      <c r="W708" s="248"/>
      <c r="X708" s="248"/>
      <c r="Y708" s="248"/>
      <c r="Z708" s="248"/>
      <c r="AA708" s="248"/>
      <c r="AB708" s="248"/>
      <c r="AC708" s="248"/>
      <c r="AD708" s="248"/>
      <c r="AP708"/>
      <c r="AQ708"/>
      <c r="AX708"/>
    </row>
    <row r="709" spans="18:50" ht="60" customHeight="1" x14ac:dyDescent="0.25">
      <c r="R709" s="248"/>
      <c r="S709" s="248"/>
      <c r="T709" s="248"/>
      <c r="U709" s="248"/>
      <c r="V709" s="248"/>
      <c r="W709" s="248"/>
      <c r="X709" s="248"/>
      <c r="Y709" s="248"/>
      <c r="Z709" s="248"/>
      <c r="AA709" s="248"/>
      <c r="AB709" s="248"/>
      <c r="AC709" s="248"/>
      <c r="AD709" s="248"/>
      <c r="AP709"/>
      <c r="AQ709"/>
      <c r="AX709"/>
    </row>
    <row r="710" spans="18:50" ht="60" customHeight="1" x14ac:dyDescent="0.25">
      <c r="R710" s="248"/>
      <c r="S710" s="248"/>
      <c r="T710" s="248"/>
      <c r="U710" s="248"/>
      <c r="V710" s="248"/>
      <c r="W710" s="248"/>
      <c r="X710" s="248"/>
      <c r="Y710" s="248"/>
      <c r="Z710" s="248"/>
      <c r="AA710" s="248"/>
      <c r="AB710" s="248"/>
      <c r="AC710" s="248"/>
      <c r="AD710" s="248"/>
      <c r="AP710"/>
      <c r="AQ710"/>
      <c r="AX710"/>
    </row>
    <row r="711" spans="18:50" ht="60" customHeight="1" x14ac:dyDescent="0.25">
      <c r="R711" s="248"/>
      <c r="S711" s="248"/>
      <c r="T711" s="248"/>
      <c r="U711" s="248"/>
      <c r="V711" s="248"/>
      <c r="W711" s="248"/>
      <c r="X711" s="248"/>
      <c r="Y711" s="248"/>
      <c r="Z711" s="248"/>
      <c r="AA711" s="248"/>
      <c r="AB711" s="248"/>
      <c r="AC711" s="248"/>
      <c r="AD711" s="248"/>
      <c r="AP711"/>
      <c r="AQ711"/>
      <c r="AX711"/>
    </row>
    <row r="712" spans="18:50" ht="60" customHeight="1" x14ac:dyDescent="0.25">
      <c r="R712" s="248"/>
      <c r="S712" s="248"/>
      <c r="T712" s="248"/>
      <c r="U712" s="248"/>
      <c r="V712" s="248"/>
      <c r="W712" s="248"/>
      <c r="X712" s="248"/>
      <c r="Y712" s="248"/>
      <c r="Z712" s="248"/>
      <c r="AA712" s="248"/>
      <c r="AB712" s="248"/>
      <c r="AC712" s="248"/>
      <c r="AD712" s="248"/>
      <c r="AP712"/>
      <c r="AQ712"/>
      <c r="AX712"/>
    </row>
    <row r="713" spans="18:50" ht="60" customHeight="1" x14ac:dyDescent="0.25">
      <c r="R713" s="248"/>
      <c r="S713" s="248"/>
      <c r="T713" s="248"/>
      <c r="U713" s="248"/>
      <c r="V713" s="248"/>
      <c r="W713" s="248"/>
      <c r="X713" s="248"/>
      <c r="Y713" s="248"/>
      <c r="Z713" s="248"/>
      <c r="AA713" s="248"/>
      <c r="AB713" s="248"/>
      <c r="AC713" s="248"/>
      <c r="AD713" s="248"/>
      <c r="AP713"/>
      <c r="AQ713"/>
      <c r="AX713"/>
    </row>
    <row r="714" spans="18:50" ht="60" customHeight="1" x14ac:dyDescent="0.25">
      <c r="R714" s="248"/>
      <c r="S714" s="248"/>
      <c r="T714" s="248"/>
      <c r="U714" s="248"/>
      <c r="V714" s="248"/>
      <c r="W714" s="248"/>
      <c r="X714" s="248"/>
      <c r="Y714" s="248"/>
      <c r="Z714" s="248"/>
      <c r="AA714" s="248"/>
      <c r="AB714" s="248"/>
      <c r="AC714" s="248"/>
      <c r="AD714" s="248"/>
      <c r="AP714"/>
      <c r="AQ714"/>
      <c r="AX714"/>
    </row>
    <row r="715" spans="18:50" ht="60" customHeight="1" x14ac:dyDescent="0.25">
      <c r="R715" s="248"/>
      <c r="S715" s="248"/>
      <c r="T715" s="248"/>
      <c r="U715" s="248"/>
      <c r="V715" s="248"/>
      <c r="W715" s="248"/>
      <c r="X715" s="248"/>
      <c r="Y715" s="248"/>
      <c r="Z715" s="248"/>
      <c r="AA715" s="248"/>
      <c r="AB715" s="248"/>
      <c r="AC715" s="248"/>
      <c r="AD715" s="248"/>
      <c r="AP715"/>
      <c r="AQ715"/>
      <c r="AX715"/>
    </row>
    <row r="716" spans="18:50" ht="60" customHeight="1" x14ac:dyDescent="0.25">
      <c r="R716" s="248"/>
      <c r="S716" s="248"/>
      <c r="T716" s="248"/>
      <c r="U716" s="248"/>
      <c r="V716" s="248"/>
      <c r="W716" s="248"/>
      <c r="X716" s="248"/>
      <c r="Y716" s="248"/>
      <c r="Z716" s="248"/>
      <c r="AA716" s="248"/>
      <c r="AB716" s="248"/>
      <c r="AC716" s="248"/>
      <c r="AD716" s="248"/>
      <c r="AP716"/>
      <c r="AQ716"/>
      <c r="AX716"/>
    </row>
    <row r="717" spans="18:50" ht="60" customHeight="1" x14ac:dyDescent="0.25">
      <c r="R717" s="248"/>
      <c r="S717" s="248"/>
      <c r="T717" s="248"/>
      <c r="U717" s="248"/>
      <c r="V717" s="248"/>
      <c r="W717" s="248"/>
      <c r="X717" s="248"/>
      <c r="Y717" s="248"/>
      <c r="Z717" s="248"/>
      <c r="AA717" s="248"/>
      <c r="AB717" s="248"/>
      <c r="AC717" s="248"/>
      <c r="AD717" s="248"/>
      <c r="AP717"/>
      <c r="AQ717"/>
      <c r="AX717"/>
    </row>
    <row r="718" spans="18:50" ht="60" customHeight="1" x14ac:dyDescent="0.25">
      <c r="R718" s="248"/>
      <c r="S718" s="248"/>
      <c r="T718" s="248"/>
      <c r="U718" s="248"/>
      <c r="V718" s="248"/>
      <c r="W718" s="248"/>
      <c r="X718" s="248"/>
      <c r="Y718" s="248"/>
      <c r="Z718" s="248"/>
      <c r="AA718" s="248"/>
      <c r="AB718" s="248"/>
      <c r="AC718" s="248"/>
      <c r="AD718" s="248"/>
      <c r="AP718"/>
      <c r="AQ718"/>
      <c r="AX718"/>
    </row>
    <row r="719" spans="18:50" ht="60" customHeight="1" x14ac:dyDescent="0.25">
      <c r="R719" s="248"/>
      <c r="S719" s="248"/>
      <c r="T719" s="248"/>
      <c r="U719" s="248"/>
      <c r="V719" s="248"/>
      <c r="W719" s="248"/>
      <c r="X719" s="248"/>
      <c r="Y719" s="248"/>
      <c r="Z719" s="248"/>
      <c r="AA719" s="248"/>
      <c r="AB719" s="248"/>
      <c r="AC719" s="248"/>
      <c r="AD719" s="248"/>
      <c r="AP719"/>
      <c r="AQ719"/>
      <c r="AX719"/>
    </row>
    <row r="720" spans="18:50" ht="60" customHeight="1" x14ac:dyDescent="0.25">
      <c r="R720" s="248"/>
      <c r="S720" s="248"/>
      <c r="T720" s="248"/>
      <c r="U720" s="248"/>
      <c r="V720" s="248"/>
      <c r="W720" s="248"/>
      <c r="X720" s="248"/>
      <c r="Y720" s="248"/>
      <c r="Z720" s="248"/>
      <c r="AA720" s="248"/>
      <c r="AB720" s="248"/>
      <c r="AC720" s="248"/>
      <c r="AD720" s="248"/>
      <c r="AP720"/>
      <c r="AQ720"/>
      <c r="AX720"/>
    </row>
    <row r="721" spans="18:50" ht="60" customHeight="1" x14ac:dyDescent="0.25">
      <c r="R721" s="248"/>
      <c r="S721" s="248"/>
      <c r="T721" s="248"/>
      <c r="U721" s="248"/>
      <c r="V721" s="248"/>
      <c r="W721" s="248"/>
      <c r="X721" s="248"/>
      <c r="Y721" s="248"/>
      <c r="Z721" s="248"/>
      <c r="AA721" s="248"/>
      <c r="AB721" s="248"/>
      <c r="AC721" s="248"/>
      <c r="AD721" s="248"/>
      <c r="AP721"/>
      <c r="AQ721"/>
      <c r="AX721"/>
    </row>
    <row r="722" spans="18:50" ht="60" customHeight="1" x14ac:dyDescent="0.25">
      <c r="R722" s="248"/>
      <c r="S722" s="248"/>
      <c r="T722" s="248"/>
      <c r="U722" s="248"/>
      <c r="V722" s="248"/>
      <c r="W722" s="248"/>
      <c r="X722" s="248"/>
      <c r="Y722" s="248"/>
      <c r="Z722" s="248"/>
      <c r="AA722" s="248"/>
      <c r="AB722" s="248"/>
      <c r="AC722" s="248"/>
      <c r="AD722" s="248"/>
      <c r="AP722"/>
      <c r="AQ722"/>
      <c r="AX722"/>
    </row>
    <row r="723" spans="18:50" ht="60" customHeight="1" x14ac:dyDescent="0.25">
      <c r="R723" s="248"/>
      <c r="S723" s="248"/>
      <c r="T723" s="248"/>
      <c r="U723" s="248"/>
      <c r="V723" s="248"/>
      <c r="W723" s="248"/>
      <c r="X723" s="248"/>
      <c r="Y723" s="248"/>
      <c r="Z723" s="248"/>
      <c r="AA723" s="248"/>
      <c r="AB723" s="248"/>
      <c r="AC723" s="248"/>
      <c r="AD723" s="248"/>
      <c r="AP723"/>
      <c r="AQ723"/>
      <c r="AX723"/>
    </row>
    <row r="724" spans="18:50" ht="60" customHeight="1" x14ac:dyDescent="0.25">
      <c r="R724" s="248"/>
      <c r="S724" s="248"/>
      <c r="T724" s="248"/>
      <c r="U724" s="248"/>
      <c r="V724" s="248"/>
      <c r="W724" s="248"/>
      <c r="X724" s="248"/>
      <c r="Y724" s="248"/>
      <c r="Z724" s="248"/>
      <c r="AA724" s="248"/>
      <c r="AB724" s="248"/>
      <c r="AC724" s="248"/>
      <c r="AD724" s="248"/>
      <c r="AP724"/>
      <c r="AQ724"/>
      <c r="AX724"/>
    </row>
    <row r="725" spans="18:50" ht="60" customHeight="1" x14ac:dyDescent="0.25">
      <c r="R725" s="248"/>
      <c r="S725" s="248"/>
      <c r="T725" s="248"/>
      <c r="U725" s="248"/>
      <c r="V725" s="248"/>
      <c r="W725" s="248"/>
      <c r="X725" s="248"/>
      <c r="Y725" s="248"/>
      <c r="Z725" s="248"/>
      <c r="AA725" s="248"/>
      <c r="AB725" s="248"/>
      <c r="AC725" s="248"/>
      <c r="AD725" s="248"/>
      <c r="AP725"/>
      <c r="AQ725"/>
      <c r="AX725"/>
    </row>
    <row r="726" spans="18:50" ht="60" customHeight="1" x14ac:dyDescent="0.25">
      <c r="R726" s="248"/>
      <c r="S726" s="248"/>
      <c r="T726" s="248"/>
      <c r="U726" s="248"/>
      <c r="V726" s="248"/>
      <c r="W726" s="248"/>
      <c r="X726" s="248"/>
      <c r="Y726" s="248"/>
      <c r="Z726" s="248"/>
      <c r="AA726" s="248"/>
      <c r="AB726" s="248"/>
      <c r="AC726" s="248"/>
      <c r="AD726" s="248"/>
      <c r="AP726"/>
      <c r="AQ726"/>
      <c r="AX726"/>
    </row>
    <row r="727" spans="18:50" ht="60" customHeight="1" x14ac:dyDescent="0.25">
      <c r="R727" s="248"/>
      <c r="S727" s="248"/>
      <c r="T727" s="248"/>
      <c r="U727" s="248"/>
      <c r="V727" s="248"/>
      <c r="W727" s="248"/>
      <c r="X727" s="248"/>
      <c r="Y727" s="248"/>
      <c r="Z727" s="248"/>
      <c r="AA727" s="248"/>
      <c r="AB727" s="248"/>
      <c r="AC727" s="248"/>
      <c r="AD727" s="248"/>
      <c r="AP727"/>
      <c r="AQ727"/>
      <c r="AX727"/>
    </row>
    <row r="728" spans="18:50" ht="60" customHeight="1" x14ac:dyDescent="0.25">
      <c r="R728" s="248"/>
      <c r="S728" s="248"/>
      <c r="T728" s="248"/>
      <c r="U728" s="248"/>
      <c r="V728" s="248"/>
      <c r="W728" s="248"/>
      <c r="X728" s="248"/>
      <c r="Y728" s="248"/>
      <c r="Z728" s="248"/>
      <c r="AA728" s="248"/>
      <c r="AB728" s="248"/>
      <c r="AC728" s="248"/>
      <c r="AD728" s="248"/>
      <c r="AP728"/>
      <c r="AQ728"/>
      <c r="AX728"/>
    </row>
    <row r="729" spans="18:50" ht="60" customHeight="1" x14ac:dyDescent="0.25">
      <c r="R729" s="248"/>
      <c r="S729" s="248"/>
      <c r="T729" s="248"/>
      <c r="U729" s="248"/>
      <c r="V729" s="248"/>
      <c r="W729" s="248"/>
      <c r="X729" s="248"/>
      <c r="Y729" s="248"/>
      <c r="Z729" s="248"/>
      <c r="AA729" s="248"/>
      <c r="AB729" s="248"/>
      <c r="AC729" s="248"/>
      <c r="AD729" s="248"/>
      <c r="AP729"/>
      <c r="AQ729"/>
      <c r="AX729"/>
    </row>
    <row r="730" spans="18:50" ht="60" customHeight="1" x14ac:dyDescent="0.25">
      <c r="R730" s="248"/>
      <c r="S730" s="248"/>
      <c r="T730" s="248"/>
      <c r="U730" s="248"/>
      <c r="V730" s="248"/>
      <c r="W730" s="248"/>
      <c r="X730" s="248"/>
      <c r="Y730" s="248"/>
      <c r="Z730" s="248"/>
      <c r="AA730" s="248"/>
      <c r="AB730" s="248"/>
      <c r="AC730" s="248"/>
      <c r="AD730" s="248"/>
      <c r="AP730"/>
      <c r="AQ730"/>
      <c r="AX730"/>
    </row>
    <row r="731" spans="18:50" ht="60" customHeight="1" x14ac:dyDescent="0.25">
      <c r="R731" s="248"/>
      <c r="S731" s="248"/>
      <c r="T731" s="248"/>
      <c r="U731" s="248"/>
      <c r="V731" s="248"/>
      <c r="W731" s="248"/>
      <c r="X731" s="248"/>
      <c r="Y731" s="248"/>
      <c r="Z731" s="248"/>
      <c r="AA731" s="248"/>
      <c r="AB731" s="248"/>
      <c r="AC731" s="248"/>
      <c r="AD731" s="248"/>
      <c r="AP731"/>
      <c r="AQ731"/>
      <c r="AX731"/>
    </row>
    <row r="732" spans="18:50" ht="60" customHeight="1" x14ac:dyDescent="0.25">
      <c r="R732" s="248"/>
      <c r="S732" s="248"/>
      <c r="T732" s="248"/>
      <c r="U732" s="248"/>
      <c r="V732" s="248"/>
      <c r="W732" s="248"/>
      <c r="X732" s="248"/>
      <c r="Y732" s="248"/>
      <c r="Z732" s="248"/>
      <c r="AA732" s="248"/>
      <c r="AB732" s="248"/>
      <c r="AC732" s="248"/>
      <c r="AD732" s="248"/>
      <c r="AP732"/>
      <c r="AQ732"/>
      <c r="AX732"/>
    </row>
    <row r="733" spans="18:50" ht="60" customHeight="1" x14ac:dyDescent="0.25">
      <c r="R733" s="248"/>
      <c r="S733" s="248"/>
      <c r="T733" s="248"/>
      <c r="U733" s="248"/>
      <c r="V733" s="248"/>
      <c r="W733" s="248"/>
      <c r="X733" s="248"/>
      <c r="Y733" s="248"/>
      <c r="Z733" s="248"/>
      <c r="AA733" s="248"/>
      <c r="AB733" s="248"/>
      <c r="AC733" s="248"/>
      <c r="AD733" s="248"/>
      <c r="AP733"/>
      <c r="AQ733"/>
      <c r="AX733"/>
    </row>
    <row r="734" spans="18:50" ht="60" customHeight="1" x14ac:dyDescent="0.25">
      <c r="R734" s="248"/>
      <c r="S734" s="248"/>
      <c r="T734" s="248"/>
      <c r="U734" s="248"/>
      <c r="V734" s="248"/>
      <c r="W734" s="248"/>
      <c r="X734" s="248"/>
      <c r="Y734" s="248"/>
      <c r="Z734" s="248"/>
      <c r="AA734" s="248"/>
      <c r="AB734" s="248"/>
      <c r="AC734" s="248"/>
      <c r="AD734" s="248"/>
      <c r="AP734"/>
      <c r="AQ734"/>
      <c r="AX734"/>
    </row>
    <row r="735" spans="18:50" ht="60" customHeight="1" x14ac:dyDescent="0.25">
      <c r="R735" s="248"/>
      <c r="S735" s="248"/>
      <c r="T735" s="248"/>
      <c r="U735" s="248"/>
      <c r="V735" s="248"/>
      <c r="W735" s="248"/>
      <c r="X735" s="248"/>
      <c r="Y735" s="248"/>
      <c r="Z735" s="248"/>
      <c r="AA735" s="248"/>
      <c r="AB735" s="248"/>
      <c r="AC735" s="248"/>
      <c r="AD735" s="248"/>
      <c r="AP735"/>
      <c r="AQ735"/>
      <c r="AX735"/>
    </row>
    <row r="736" spans="18:50" ht="60" customHeight="1" x14ac:dyDescent="0.25">
      <c r="R736" s="248"/>
      <c r="S736" s="248"/>
      <c r="T736" s="248"/>
      <c r="U736" s="248"/>
      <c r="V736" s="248"/>
      <c r="W736" s="248"/>
      <c r="X736" s="248"/>
      <c r="Y736" s="248"/>
      <c r="Z736" s="248"/>
      <c r="AA736" s="248"/>
      <c r="AB736" s="248"/>
      <c r="AC736" s="248"/>
      <c r="AD736" s="248"/>
      <c r="AP736"/>
      <c r="AQ736"/>
      <c r="AX736"/>
    </row>
    <row r="737" spans="18:50" ht="60" customHeight="1" x14ac:dyDescent="0.25">
      <c r="R737" s="248"/>
      <c r="S737" s="248"/>
      <c r="T737" s="248"/>
      <c r="U737" s="248"/>
      <c r="V737" s="248"/>
      <c r="W737" s="248"/>
      <c r="X737" s="248"/>
      <c r="Y737" s="248"/>
      <c r="Z737" s="248"/>
      <c r="AA737" s="248"/>
      <c r="AB737" s="248"/>
      <c r="AC737" s="248"/>
      <c r="AD737" s="248"/>
      <c r="AP737"/>
      <c r="AQ737"/>
      <c r="AX737"/>
    </row>
    <row r="738" spans="18:50" ht="60" customHeight="1" x14ac:dyDescent="0.25">
      <c r="R738" s="248"/>
      <c r="S738" s="248"/>
      <c r="T738" s="248"/>
      <c r="U738" s="248"/>
      <c r="V738" s="248"/>
      <c r="W738" s="248"/>
      <c r="X738" s="248"/>
      <c r="Y738" s="248"/>
      <c r="Z738" s="248"/>
      <c r="AA738" s="248"/>
      <c r="AB738" s="248"/>
      <c r="AC738" s="248"/>
      <c r="AD738" s="248"/>
      <c r="AP738"/>
      <c r="AQ738"/>
      <c r="AX738"/>
    </row>
    <row r="739" spans="18:50" ht="60" customHeight="1" x14ac:dyDescent="0.25">
      <c r="R739" s="248"/>
      <c r="S739" s="248"/>
      <c r="T739" s="248"/>
      <c r="U739" s="248"/>
      <c r="V739" s="248"/>
      <c r="W739" s="248"/>
      <c r="X739" s="248"/>
      <c r="Y739" s="248"/>
      <c r="Z739" s="248"/>
      <c r="AA739" s="248"/>
      <c r="AB739" s="248"/>
      <c r="AC739" s="248"/>
      <c r="AD739" s="248"/>
      <c r="AP739"/>
      <c r="AQ739"/>
      <c r="AX739"/>
    </row>
    <row r="740" spans="18:50" ht="60" customHeight="1" x14ac:dyDescent="0.25">
      <c r="R740" s="248"/>
      <c r="S740" s="248"/>
      <c r="T740" s="248"/>
      <c r="U740" s="248"/>
      <c r="V740" s="248"/>
      <c r="W740" s="248"/>
      <c r="X740" s="248"/>
      <c r="Y740" s="248"/>
      <c r="Z740" s="248"/>
      <c r="AA740" s="248"/>
      <c r="AB740" s="248"/>
      <c r="AC740" s="248"/>
      <c r="AD740" s="248"/>
      <c r="AP740"/>
      <c r="AQ740"/>
      <c r="AX740"/>
    </row>
    <row r="741" spans="18:50" ht="60" customHeight="1" x14ac:dyDescent="0.25">
      <c r="R741" s="248"/>
      <c r="S741" s="248"/>
      <c r="T741" s="248"/>
      <c r="U741" s="248"/>
      <c r="V741" s="248"/>
      <c r="W741" s="248"/>
      <c r="X741" s="248"/>
      <c r="Y741" s="248"/>
      <c r="Z741" s="248"/>
      <c r="AA741" s="248"/>
      <c r="AB741" s="248"/>
      <c r="AC741" s="248"/>
      <c r="AD741" s="248"/>
      <c r="AP741"/>
      <c r="AQ741"/>
      <c r="AX741"/>
    </row>
    <row r="742" spans="18:50" ht="60" customHeight="1" x14ac:dyDescent="0.25">
      <c r="R742" s="248"/>
      <c r="S742" s="248"/>
      <c r="T742" s="248"/>
      <c r="U742" s="248"/>
      <c r="V742" s="248"/>
      <c r="W742" s="248"/>
      <c r="X742" s="248"/>
      <c r="Y742" s="248"/>
      <c r="Z742" s="248"/>
      <c r="AA742" s="248"/>
      <c r="AB742" s="248"/>
      <c r="AC742" s="248"/>
      <c r="AD742" s="248"/>
      <c r="AP742"/>
      <c r="AQ742"/>
      <c r="AX742"/>
    </row>
    <row r="743" spans="18:50" ht="60" customHeight="1" x14ac:dyDescent="0.25">
      <c r="R743" s="248"/>
      <c r="S743" s="248"/>
      <c r="T743" s="248"/>
      <c r="U743" s="248"/>
      <c r="V743" s="248"/>
      <c r="W743" s="248"/>
      <c r="X743" s="248"/>
      <c r="Y743" s="248"/>
      <c r="Z743" s="248"/>
      <c r="AA743" s="248"/>
      <c r="AB743" s="248"/>
      <c r="AC743" s="248"/>
      <c r="AD743" s="248"/>
      <c r="AP743"/>
      <c r="AQ743"/>
      <c r="AX743"/>
    </row>
    <row r="744" spans="18:50" ht="60" customHeight="1" x14ac:dyDescent="0.25">
      <c r="R744" s="248"/>
      <c r="S744" s="248"/>
      <c r="T744" s="248"/>
      <c r="U744" s="248"/>
      <c r="V744" s="248"/>
      <c r="W744" s="248"/>
      <c r="X744" s="248"/>
      <c r="Y744" s="248"/>
      <c r="Z744" s="248"/>
      <c r="AA744" s="248"/>
      <c r="AB744" s="248"/>
      <c r="AC744" s="248"/>
      <c r="AD744" s="248"/>
      <c r="AP744"/>
      <c r="AQ744"/>
      <c r="AX744"/>
    </row>
    <row r="745" spans="18:50" ht="60" customHeight="1" x14ac:dyDescent="0.25">
      <c r="R745" s="248"/>
      <c r="S745" s="248"/>
      <c r="T745" s="248"/>
      <c r="U745" s="248"/>
      <c r="V745" s="248"/>
      <c r="W745" s="248"/>
      <c r="X745" s="248"/>
      <c r="Y745" s="248"/>
      <c r="Z745" s="248"/>
      <c r="AA745" s="248"/>
      <c r="AB745" s="248"/>
      <c r="AC745" s="248"/>
      <c r="AD745" s="248"/>
      <c r="AP745"/>
      <c r="AQ745"/>
      <c r="AX745"/>
    </row>
    <row r="746" spans="18:50" ht="60" customHeight="1" x14ac:dyDescent="0.25">
      <c r="R746" s="248"/>
      <c r="S746" s="248"/>
      <c r="T746" s="248"/>
      <c r="U746" s="248"/>
      <c r="V746" s="248"/>
      <c r="W746" s="248"/>
      <c r="X746" s="248"/>
      <c r="Y746" s="248"/>
      <c r="Z746" s="248"/>
      <c r="AA746" s="248"/>
      <c r="AB746" s="248"/>
      <c r="AC746" s="248"/>
      <c r="AD746" s="248"/>
      <c r="AP746"/>
      <c r="AQ746"/>
      <c r="AX746"/>
    </row>
    <row r="747" spans="18:50" ht="60" customHeight="1" x14ac:dyDescent="0.25">
      <c r="R747" s="248"/>
      <c r="S747" s="248"/>
      <c r="T747" s="248"/>
      <c r="U747" s="248"/>
      <c r="V747" s="248"/>
      <c r="W747" s="248"/>
      <c r="X747" s="248"/>
      <c r="Y747" s="248"/>
      <c r="Z747" s="248"/>
      <c r="AA747" s="248"/>
      <c r="AB747" s="248"/>
      <c r="AC747" s="248"/>
      <c r="AD747" s="248"/>
      <c r="AP747"/>
      <c r="AQ747"/>
      <c r="AX747"/>
    </row>
    <row r="748" spans="18:50" ht="60" customHeight="1" x14ac:dyDescent="0.25">
      <c r="R748" s="248"/>
      <c r="S748" s="248"/>
      <c r="T748" s="248"/>
      <c r="U748" s="248"/>
      <c r="V748" s="248"/>
      <c r="W748" s="248"/>
      <c r="X748" s="248"/>
      <c r="Y748" s="248"/>
      <c r="Z748" s="248"/>
      <c r="AA748" s="248"/>
      <c r="AB748" s="248"/>
      <c r="AC748" s="248"/>
      <c r="AD748" s="248"/>
      <c r="AP748"/>
      <c r="AQ748"/>
      <c r="AX748"/>
    </row>
    <row r="749" spans="18:50" ht="60" customHeight="1" x14ac:dyDescent="0.25">
      <c r="R749" s="248"/>
      <c r="S749" s="248"/>
      <c r="T749" s="248"/>
      <c r="U749" s="248"/>
      <c r="V749" s="248"/>
      <c r="W749" s="248"/>
      <c r="X749" s="248"/>
      <c r="Y749" s="248"/>
      <c r="Z749" s="248"/>
      <c r="AA749" s="248"/>
      <c r="AB749" s="248"/>
      <c r="AC749" s="248"/>
      <c r="AD749" s="248"/>
      <c r="AP749"/>
      <c r="AQ749"/>
      <c r="AX749"/>
    </row>
    <row r="750" spans="18:50" ht="60" customHeight="1" x14ac:dyDescent="0.25">
      <c r="R750" s="248"/>
      <c r="S750" s="248"/>
      <c r="T750" s="248"/>
      <c r="U750" s="248"/>
      <c r="V750" s="248"/>
      <c r="W750" s="248"/>
      <c r="X750" s="248"/>
      <c r="Y750" s="248"/>
      <c r="Z750" s="248"/>
      <c r="AA750" s="248"/>
      <c r="AB750" s="248"/>
      <c r="AC750" s="248"/>
      <c r="AD750" s="248"/>
      <c r="AP750"/>
      <c r="AQ750"/>
      <c r="AX750"/>
    </row>
    <row r="751" spans="18:50" ht="60" customHeight="1" x14ac:dyDescent="0.25">
      <c r="R751" s="248"/>
      <c r="S751" s="248"/>
      <c r="T751" s="248"/>
      <c r="U751" s="248"/>
      <c r="V751" s="248"/>
      <c r="W751" s="248"/>
      <c r="X751" s="248"/>
      <c r="Y751" s="248"/>
      <c r="Z751" s="248"/>
      <c r="AA751" s="248"/>
      <c r="AB751" s="248"/>
      <c r="AC751" s="248"/>
      <c r="AD751" s="248"/>
      <c r="AP751"/>
      <c r="AQ751"/>
      <c r="AX751"/>
    </row>
    <row r="752" spans="18:50" ht="60" customHeight="1" x14ac:dyDescent="0.25">
      <c r="R752" s="248"/>
      <c r="S752" s="248"/>
      <c r="T752" s="248"/>
      <c r="U752" s="248"/>
      <c r="V752" s="248"/>
      <c r="W752" s="248"/>
      <c r="X752" s="248"/>
      <c r="Y752" s="248"/>
      <c r="Z752" s="248"/>
      <c r="AA752" s="248"/>
      <c r="AB752" s="248"/>
      <c r="AC752" s="248"/>
      <c r="AD752" s="248"/>
      <c r="AP752"/>
      <c r="AQ752"/>
      <c r="AX752"/>
    </row>
    <row r="753" spans="18:50" ht="60" customHeight="1" x14ac:dyDescent="0.25">
      <c r="R753" s="248"/>
      <c r="S753" s="248"/>
      <c r="T753" s="248"/>
      <c r="U753" s="248"/>
      <c r="V753" s="248"/>
      <c r="W753" s="248"/>
      <c r="X753" s="248"/>
      <c r="Y753" s="248"/>
      <c r="Z753" s="248"/>
      <c r="AA753" s="248"/>
      <c r="AB753" s="248"/>
      <c r="AC753" s="248"/>
      <c r="AD753" s="248"/>
      <c r="AP753"/>
      <c r="AQ753"/>
      <c r="AX753"/>
    </row>
    <row r="754" spans="18:50" ht="60" customHeight="1" x14ac:dyDescent="0.25">
      <c r="R754" s="248"/>
      <c r="S754" s="248"/>
      <c r="T754" s="248"/>
      <c r="U754" s="248"/>
      <c r="V754" s="248"/>
      <c r="W754" s="248"/>
      <c r="X754" s="248"/>
      <c r="Y754" s="248"/>
      <c r="Z754" s="248"/>
      <c r="AA754" s="248"/>
      <c r="AB754" s="248"/>
      <c r="AC754" s="248"/>
      <c r="AD754" s="248"/>
      <c r="AP754"/>
      <c r="AQ754"/>
      <c r="AX754"/>
    </row>
    <row r="755" spans="18:50" ht="60" customHeight="1" x14ac:dyDescent="0.25">
      <c r="R755" s="248"/>
      <c r="S755" s="248"/>
      <c r="T755" s="248"/>
      <c r="U755" s="248"/>
      <c r="V755" s="248"/>
      <c r="W755" s="248"/>
      <c r="X755" s="248"/>
      <c r="Y755" s="248"/>
      <c r="Z755" s="248"/>
      <c r="AA755" s="248"/>
      <c r="AB755" s="248"/>
      <c r="AC755" s="248"/>
      <c r="AD755" s="248"/>
      <c r="AP755"/>
      <c r="AQ755"/>
      <c r="AX755"/>
    </row>
    <row r="756" spans="18:50" ht="60" customHeight="1" x14ac:dyDescent="0.25">
      <c r="R756" s="248"/>
      <c r="S756" s="248"/>
      <c r="T756" s="248"/>
      <c r="U756" s="248"/>
      <c r="V756" s="248"/>
      <c r="W756" s="248"/>
      <c r="X756" s="248"/>
      <c r="Y756" s="248"/>
      <c r="Z756" s="248"/>
      <c r="AA756" s="248"/>
      <c r="AB756" s="248"/>
      <c r="AC756" s="248"/>
      <c r="AD756" s="248"/>
      <c r="AP756"/>
      <c r="AQ756"/>
      <c r="AX756"/>
    </row>
    <row r="757" spans="18:50" ht="60" customHeight="1" x14ac:dyDescent="0.25">
      <c r="R757" s="248"/>
      <c r="S757" s="248"/>
      <c r="T757" s="248"/>
      <c r="U757" s="248"/>
      <c r="V757" s="248"/>
      <c r="W757" s="248"/>
      <c r="X757" s="248"/>
      <c r="Y757" s="248"/>
      <c r="Z757" s="248"/>
      <c r="AA757" s="248"/>
      <c r="AB757" s="248"/>
      <c r="AC757" s="248"/>
      <c r="AD757" s="248"/>
      <c r="AP757"/>
      <c r="AQ757"/>
      <c r="AX757"/>
    </row>
    <row r="758" spans="18:50" ht="60" customHeight="1" x14ac:dyDescent="0.25">
      <c r="R758" s="248"/>
      <c r="S758" s="248"/>
      <c r="T758" s="248"/>
      <c r="U758" s="248"/>
      <c r="V758" s="248"/>
      <c r="W758" s="248"/>
      <c r="X758" s="248"/>
      <c r="Y758" s="248"/>
      <c r="Z758" s="248"/>
      <c r="AA758" s="248"/>
      <c r="AB758" s="248"/>
      <c r="AC758" s="248"/>
      <c r="AD758" s="248"/>
      <c r="AP758"/>
      <c r="AQ758"/>
      <c r="AX758"/>
    </row>
    <row r="759" spans="18:50" ht="60" customHeight="1" x14ac:dyDescent="0.25">
      <c r="R759" s="248"/>
      <c r="S759" s="248"/>
      <c r="T759" s="248"/>
      <c r="U759" s="248"/>
      <c r="V759" s="248"/>
      <c r="W759" s="248"/>
      <c r="X759" s="248"/>
      <c r="Y759" s="248"/>
      <c r="Z759" s="248"/>
      <c r="AA759" s="248"/>
      <c r="AB759" s="248"/>
      <c r="AC759" s="248"/>
      <c r="AD759" s="248"/>
      <c r="AP759"/>
      <c r="AQ759"/>
      <c r="AX759"/>
    </row>
    <row r="760" spans="18:50" ht="60" customHeight="1" x14ac:dyDescent="0.25">
      <c r="R760" s="248"/>
      <c r="S760" s="248"/>
      <c r="T760" s="248"/>
      <c r="U760" s="248"/>
      <c r="V760" s="248"/>
      <c r="W760" s="248"/>
      <c r="X760" s="248"/>
      <c r="Y760" s="248"/>
      <c r="Z760" s="248"/>
      <c r="AA760" s="248"/>
      <c r="AB760" s="248"/>
      <c r="AC760" s="248"/>
      <c r="AD760" s="248"/>
      <c r="AP760"/>
      <c r="AQ760"/>
      <c r="AX760"/>
    </row>
    <row r="761" spans="18:50" ht="60" customHeight="1" x14ac:dyDescent="0.25">
      <c r="R761" s="248"/>
      <c r="S761" s="248"/>
      <c r="T761" s="248"/>
      <c r="U761" s="248"/>
      <c r="V761" s="248"/>
      <c r="W761" s="248"/>
      <c r="X761" s="248"/>
      <c r="Y761" s="248"/>
      <c r="Z761" s="248"/>
      <c r="AA761" s="248"/>
      <c r="AB761" s="248"/>
      <c r="AC761" s="248"/>
      <c r="AD761" s="248"/>
      <c r="AP761"/>
      <c r="AQ761"/>
      <c r="AX761"/>
    </row>
    <row r="762" spans="18:50" ht="60" customHeight="1" x14ac:dyDescent="0.25">
      <c r="R762" s="248"/>
      <c r="S762" s="248"/>
      <c r="T762" s="248"/>
      <c r="U762" s="248"/>
      <c r="V762" s="248"/>
      <c r="W762" s="248"/>
      <c r="X762" s="248"/>
      <c r="Y762" s="248"/>
      <c r="Z762" s="248"/>
      <c r="AA762" s="248"/>
      <c r="AB762" s="248"/>
      <c r="AC762" s="248"/>
      <c r="AD762" s="248"/>
      <c r="AP762"/>
      <c r="AQ762"/>
      <c r="AX762"/>
    </row>
    <row r="763" spans="18:50" ht="60" customHeight="1" x14ac:dyDescent="0.25">
      <c r="R763" s="248"/>
      <c r="S763" s="248"/>
      <c r="T763" s="248"/>
      <c r="U763" s="248"/>
      <c r="V763" s="248"/>
      <c r="W763" s="248"/>
      <c r="X763" s="248"/>
      <c r="Y763" s="248"/>
      <c r="Z763" s="248"/>
      <c r="AA763" s="248"/>
      <c r="AB763" s="248"/>
      <c r="AC763" s="248"/>
      <c r="AD763" s="248"/>
      <c r="AP763"/>
      <c r="AQ763"/>
      <c r="AX763"/>
    </row>
    <row r="764" spans="18:50" ht="60" customHeight="1" x14ac:dyDescent="0.25">
      <c r="R764" s="248"/>
      <c r="S764" s="248"/>
      <c r="T764" s="248"/>
      <c r="U764" s="248"/>
      <c r="V764" s="248"/>
      <c r="W764" s="248"/>
      <c r="X764" s="248"/>
      <c r="Y764" s="248"/>
      <c r="Z764" s="248"/>
      <c r="AA764" s="248"/>
      <c r="AB764" s="248"/>
      <c r="AC764" s="248"/>
      <c r="AD764" s="248"/>
      <c r="AP764"/>
      <c r="AQ764"/>
      <c r="AX764"/>
    </row>
    <row r="765" spans="18:50" ht="60" customHeight="1" x14ac:dyDescent="0.25">
      <c r="R765" s="248"/>
      <c r="S765" s="248"/>
      <c r="T765" s="248"/>
      <c r="U765" s="248"/>
      <c r="V765" s="248"/>
      <c r="W765" s="248"/>
      <c r="X765" s="248"/>
      <c r="Y765" s="248"/>
      <c r="Z765" s="248"/>
      <c r="AA765" s="248"/>
      <c r="AB765" s="248"/>
      <c r="AC765" s="248"/>
      <c r="AD765" s="248"/>
      <c r="AP765"/>
      <c r="AQ765"/>
      <c r="AX765"/>
    </row>
    <row r="766" spans="18:50" ht="60" customHeight="1" x14ac:dyDescent="0.25">
      <c r="R766" s="248"/>
      <c r="S766" s="248"/>
      <c r="T766" s="248"/>
      <c r="U766" s="248"/>
      <c r="V766" s="248"/>
      <c r="W766" s="248"/>
      <c r="X766" s="248"/>
      <c r="Y766" s="248"/>
      <c r="Z766" s="248"/>
      <c r="AA766" s="248"/>
      <c r="AB766" s="248"/>
      <c r="AC766" s="248"/>
      <c r="AD766" s="248"/>
      <c r="AP766"/>
      <c r="AQ766"/>
      <c r="AX766"/>
    </row>
    <row r="767" spans="18:50" ht="60" customHeight="1" x14ac:dyDescent="0.25">
      <c r="R767" s="248"/>
      <c r="S767" s="248"/>
      <c r="T767" s="248"/>
      <c r="U767" s="248"/>
      <c r="V767" s="248"/>
      <c r="W767" s="248"/>
      <c r="X767" s="248"/>
      <c r="Y767" s="248"/>
      <c r="Z767" s="248"/>
      <c r="AA767" s="248"/>
      <c r="AB767" s="248"/>
      <c r="AC767" s="248"/>
      <c r="AD767" s="248"/>
      <c r="AP767"/>
      <c r="AQ767"/>
      <c r="AX767"/>
    </row>
    <row r="768" spans="18:50" ht="60" customHeight="1" x14ac:dyDescent="0.25">
      <c r="R768" s="248"/>
      <c r="S768" s="248"/>
      <c r="T768" s="248"/>
      <c r="U768" s="248"/>
      <c r="V768" s="248"/>
      <c r="W768" s="248"/>
      <c r="X768" s="248"/>
      <c r="Y768" s="248"/>
      <c r="Z768" s="248"/>
      <c r="AA768" s="248"/>
      <c r="AB768" s="248"/>
      <c r="AC768" s="248"/>
      <c r="AD768" s="248"/>
      <c r="AP768"/>
      <c r="AQ768"/>
      <c r="AX768"/>
    </row>
    <row r="769" spans="18:50" ht="60" customHeight="1" x14ac:dyDescent="0.25">
      <c r="R769" s="248"/>
      <c r="S769" s="248"/>
      <c r="T769" s="248"/>
      <c r="U769" s="248"/>
      <c r="V769" s="248"/>
      <c r="W769" s="248"/>
      <c r="X769" s="248"/>
      <c r="Y769" s="248"/>
      <c r="Z769" s="248"/>
      <c r="AA769" s="248"/>
      <c r="AB769" s="248"/>
      <c r="AC769" s="248"/>
      <c r="AD769" s="248"/>
      <c r="AP769"/>
      <c r="AQ769"/>
      <c r="AX769"/>
    </row>
    <row r="770" spans="18:50" ht="60" customHeight="1" x14ac:dyDescent="0.25">
      <c r="R770" s="248"/>
      <c r="S770" s="248"/>
      <c r="T770" s="248"/>
      <c r="U770" s="248"/>
      <c r="V770" s="248"/>
      <c r="W770" s="248"/>
      <c r="X770" s="248"/>
      <c r="Y770" s="248"/>
      <c r="Z770" s="248"/>
      <c r="AA770" s="248"/>
      <c r="AB770" s="248"/>
      <c r="AC770" s="248"/>
      <c r="AD770" s="248"/>
      <c r="AP770"/>
      <c r="AQ770"/>
      <c r="AX770"/>
    </row>
    <row r="771" spans="18:50" ht="60" customHeight="1" x14ac:dyDescent="0.25">
      <c r="R771" s="248"/>
      <c r="S771" s="248"/>
      <c r="T771" s="248"/>
      <c r="U771" s="248"/>
      <c r="V771" s="248"/>
      <c r="W771" s="248"/>
      <c r="X771" s="248"/>
      <c r="Y771" s="248"/>
      <c r="Z771" s="248"/>
      <c r="AA771" s="248"/>
      <c r="AB771" s="248"/>
      <c r="AC771" s="248"/>
      <c r="AD771" s="248"/>
      <c r="AP771"/>
      <c r="AQ771"/>
      <c r="AX771"/>
    </row>
    <row r="772" spans="18:50" ht="60" customHeight="1" x14ac:dyDescent="0.25">
      <c r="R772" s="248"/>
      <c r="S772" s="248"/>
      <c r="T772" s="248"/>
      <c r="U772" s="248"/>
      <c r="V772" s="248"/>
      <c r="W772" s="248"/>
      <c r="X772" s="248"/>
      <c r="Y772" s="248"/>
      <c r="Z772" s="248"/>
      <c r="AA772" s="248"/>
      <c r="AB772" s="248"/>
      <c r="AC772" s="248"/>
      <c r="AD772" s="248"/>
      <c r="AP772"/>
      <c r="AQ772"/>
      <c r="AX772"/>
    </row>
    <row r="773" spans="18:50" ht="60" customHeight="1" x14ac:dyDescent="0.25">
      <c r="R773" s="248"/>
      <c r="S773" s="248"/>
      <c r="T773" s="248"/>
      <c r="U773" s="248"/>
      <c r="V773" s="248"/>
      <c r="W773" s="248"/>
      <c r="X773" s="248"/>
      <c r="Y773" s="248"/>
      <c r="Z773" s="248"/>
      <c r="AA773" s="248"/>
      <c r="AB773" s="248"/>
      <c r="AC773" s="248"/>
      <c r="AD773" s="248"/>
      <c r="AP773"/>
      <c r="AQ773"/>
      <c r="AX773"/>
    </row>
    <row r="774" spans="18:50" ht="60" customHeight="1" x14ac:dyDescent="0.25">
      <c r="R774" s="248"/>
      <c r="S774" s="248"/>
      <c r="T774" s="248"/>
      <c r="U774" s="248"/>
      <c r="V774" s="248"/>
      <c r="W774" s="248"/>
      <c r="X774" s="248"/>
      <c r="Y774" s="248"/>
      <c r="Z774" s="248"/>
      <c r="AA774" s="248"/>
      <c r="AB774" s="248"/>
      <c r="AC774" s="248"/>
      <c r="AD774" s="248"/>
      <c r="AP774"/>
      <c r="AQ774"/>
      <c r="AX774"/>
    </row>
    <row r="775" spans="18:50" ht="60" customHeight="1" x14ac:dyDescent="0.25">
      <c r="R775" s="248"/>
      <c r="S775" s="248"/>
      <c r="T775" s="248"/>
      <c r="U775" s="248"/>
      <c r="V775" s="248"/>
      <c r="W775" s="248"/>
      <c r="X775" s="248"/>
      <c r="Y775" s="248"/>
      <c r="Z775" s="248"/>
      <c r="AA775" s="248"/>
      <c r="AB775" s="248"/>
      <c r="AC775" s="248"/>
      <c r="AD775" s="248"/>
      <c r="AP775"/>
      <c r="AQ775"/>
      <c r="AX775"/>
    </row>
    <row r="776" spans="18:50" ht="60" customHeight="1" x14ac:dyDescent="0.25">
      <c r="R776" s="248"/>
      <c r="S776" s="248"/>
      <c r="T776" s="248"/>
      <c r="U776" s="248"/>
      <c r="V776" s="248"/>
      <c r="W776" s="248"/>
      <c r="X776" s="248"/>
      <c r="Y776" s="248"/>
      <c r="Z776" s="248"/>
      <c r="AA776" s="248"/>
      <c r="AB776" s="248"/>
      <c r="AC776" s="248"/>
      <c r="AD776" s="248"/>
      <c r="AP776"/>
      <c r="AQ776"/>
      <c r="AX776"/>
    </row>
    <row r="777" spans="18:50" ht="60" customHeight="1" x14ac:dyDescent="0.25">
      <c r="R777" s="248"/>
      <c r="S777" s="248"/>
      <c r="T777" s="248"/>
      <c r="U777" s="248"/>
      <c r="V777" s="248"/>
      <c r="W777" s="248"/>
      <c r="X777" s="248"/>
      <c r="Y777" s="248"/>
      <c r="Z777" s="248"/>
      <c r="AA777" s="248"/>
      <c r="AB777" s="248"/>
      <c r="AC777" s="248"/>
      <c r="AD777" s="248"/>
      <c r="AP777"/>
      <c r="AQ777"/>
      <c r="AX777"/>
    </row>
    <row r="778" spans="18:50" ht="60" customHeight="1" x14ac:dyDescent="0.25">
      <c r="R778" s="248"/>
      <c r="S778" s="248"/>
      <c r="T778" s="248"/>
      <c r="U778" s="248"/>
      <c r="V778" s="248"/>
      <c r="W778" s="248"/>
      <c r="X778" s="248"/>
      <c r="Y778" s="248"/>
      <c r="Z778" s="248"/>
      <c r="AA778" s="248"/>
      <c r="AB778" s="248"/>
      <c r="AC778" s="248"/>
      <c r="AD778" s="248"/>
      <c r="AP778"/>
      <c r="AQ778"/>
      <c r="AX778"/>
    </row>
    <row r="779" spans="18:50" ht="60" customHeight="1" x14ac:dyDescent="0.25">
      <c r="R779" s="248"/>
      <c r="S779" s="248"/>
      <c r="T779" s="248"/>
      <c r="U779" s="248"/>
      <c r="V779" s="248"/>
      <c r="W779" s="248"/>
      <c r="X779" s="248"/>
      <c r="Y779" s="248"/>
      <c r="Z779" s="248"/>
      <c r="AA779" s="248"/>
      <c r="AB779" s="248"/>
      <c r="AC779" s="248"/>
      <c r="AD779" s="248"/>
      <c r="AP779"/>
      <c r="AQ779"/>
      <c r="AX779"/>
    </row>
    <row r="780" spans="18:50" ht="60" customHeight="1" x14ac:dyDescent="0.25">
      <c r="R780" s="248"/>
      <c r="S780" s="248"/>
      <c r="T780" s="248"/>
      <c r="U780" s="248"/>
      <c r="V780" s="248"/>
      <c r="W780" s="248"/>
      <c r="X780" s="248"/>
      <c r="Y780" s="248"/>
      <c r="Z780" s="248"/>
      <c r="AA780" s="248"/>
      <c r="AB780" s="248"/>
      <c r="AC780" s="248"/>
      <c r="AD780" s="248"/>
      <c r="AP780"/>
      <c r="AQ780"/>
      <c r="AX780"/>
    </row>
    <row r="781" spans="18:50" ht="60" customHeight="1" x14ac:dyDescent="0.25">
      <c r="R781" s="248"/>
      <c r="S781" s="248"/>
      <c r="T781" s="248"/>
      <c r="U781" s="248"/>
      <c r="V781" s="248"/>
      <c r="W781" s="248"/>
      <c r="X781" s="248"/>
      <c r="Y781" s="248"/>
      <c r="Z781" s="248"/>
      <c r="AA781" s="248"/>
      <c r="AB781" s="248"/>
      <c r="AC781" s="248"/>
      <c r="AD781" s="248"/>
      <c r="AP781"/>
      <c r="AQ781"/>
      <c r="AX781"/>
    </row>
    <row r="782" spans="18:50" ht="60" customHeight="1" x14ac:dyDescent="0.25">
      <c r="R782" s="248"/>
      <c r="S782" s="248"/>
      <c r="T782" s="248"/>
      <c r="U782" s="248"/>
      <c r="V782" s="248"/>
      <c r="W782" s="248"/>
      <c r="X782" s="248"/>
      <c r="Y782" s="248"/>
      <c r="Z782" s="248"/>
      <c r="AA782" s="248"/>
      <c r="AB782" s="248"/>
      <c r="AC782" s="248"/>
      <c r="AD782" s="248"/>
      <c r="AP782"/>
      <c r="AQ782"/>
      <c r="AX782"/>
    </row>
    <row r="783" spans="18:50" ht="60" customHeight="1" x14ac:dyDescent="0.25">
      <c r="R783" s="248"/>
      <c r="S783" s="248"/>
      <c r="T783" s="248"/>
      <c r="U783" s="248"/>
      <c r="V783" s="248"/>
      <c r="W783" s="248"/>
      <c r="X783" s="248"/>
      <c r="Y783" s="248"/>
      <c r="Z783" s="248"/>
      <c r="AA783" s="248"/>
      <c r="AB783" s="248"/>
      <c r="AC783" s="248"/>
      <c r="AD783" s="248"/>
      <c r="AP783"/>
      <c r="AQ783"/>
      <c r="AX783"/>
    </row>
    <row r="784" spans="18:50" ht="60" customHeight="1" x14ac:dyDescent="0.25">
      <c r="R784" s="248"/>
      <c r="S784" s="248"/>
      <c r="T784" s="248"/>
      <c r="U784" s="248"/>
      <c r="V784" s="248"/>
      <c r="W784" s="248"/>
      <c r="X784" s="248"/>
      <c r="Y784" s="248"/>
      <c r="Z784" s="248"/>
      <c r="AA784" s="248"/>
      <c r="AB784" s="248"/>
      <c r="AC784" s="248"/>
      <c r="AD784" s="248"/>
      <c r="AP784"/>
      <c r="AQ784"/>
      <c r="AX784"/>
    </row>
    <row r="785" spans="18:50" ht="60" customHeight="1" x14ac:dyDescent="0.25">
      <c r="R785" s="248"/>
      <c r="S785" s="248"/>
      <c r="T785" s="248"/>
      <c r="U785" s="248"/>
      <c r="V785" s="248"/>
      <c r="W785" s="248"/>
      <c r="X785" s="248"/>
      <c r="Y785" s="248"/>
      <c r="Z785" s="248"/>
      <c r="AA785" s="248"/>
      <c r="AB785" s="248"/>
      <c r="AC785" s="248"/>
      <c r="AD785" s="248"/>
      <c r="AP785"/>
      <c r="AQ785"/>
      <c r="AX785"/>
    </row>
    <row r="786" spans="18:50" ht="60" customHeight="1" x14ac:dyDescent="0.25">
      <c r="R786" s="248"/>
      <c r="S786" s="248"/>
      <c r="T786" s="248"/>
      <c r="U786" s="248"/>
      <c r="V786" s="248"/>
      <c r="W786" s="248"/>
      <c r="X786" s="248"/>
      <c r="Y786" s="248"/>
      <c r="Z786" s="248"/>
      <c r="AA786" s="248"/>
      <c r="AB786" s="248"/>
      <c r="AC786" s="248"/>
      <c r="AD786" s="248"/>
      <c r="AP786"/>
      <c r="AQ786"/>
      <c r="AX786"/>
    </row>
    <row r="787" spans="18:50" ht="60" customHeight="1" x14ac:dyDescent="0.25">
      <c r="R787" s="248"/>
      <c r="S787" s="248"/>
      <c r="T787" s="248"/>
      <c r="U787" s="248"/>
      <c r="V787" s="248"/>
      <c r="W787" s="248"/>
      <c r="X787" s="248"/>
      <c r="Y787" s="248"/>
      <c r="Z787" s="248"/>
      <c r="AA787" s="248"/>
      <c r="AB787" s="248"/>
      <c r="AC787" s="248"/>
      <c r="AD787" s="248"/>
      <c r="AP787"/>
      <c r="AQ787"/>
      <c r="AX787"/>
    </row>
    <row r="788" spans="18:50" ht="60" customHeight="1" x14ac:dyDescent="0.25">
      <c r="R788" s="248"/>
      <c r="S788" s="248"/>
      <c r="T788" s="248"/>
      <c r="U788" s="248"/>
      <c r="V788" s="248"/>
      <c r="W788" s="248"/>
      <c r="X788" s="248"/>
      <c r="Y788" s="248"/>
      <c r="Z788" s="248"/>
      <c r="AA788" s="248"/>
      <c r="AB788" s="248"/>
      <c r="AC788" s="248"/>
      <c r="AD788" s="248"/>
      <c r="AP788"/>
      <c r="AQ788"/>
      <c r="AX788"/>
    </row>
    <row r="789" spans="18:50" ht="60" customHeight="1" x14ac:dyDescent="0.25">
      <c r="R789" s="248"/>
      <c r="S789" s="248"/>
      <c r="T789" s="248"/>
      <c r="U789" s="248"/>
      <c r="V789" s="248"/>
      <c r="W789" s="248"/>
      <c r="X789" s="248"/>
      <c r="Y789" s="248"/>
      <c r="Z789" s="248"/>
      <c r="AA789" s="248"/>
      <c r="AB789" s="248"/>
      <c r="AC789" s="248"/>
      <c r="AD789" s="248"/>
      <c r="AP789"/>
      <c r="AQ789"/>
      <c r="AX789"/>
    </row>
    <row r="790" spans="18:50" ht="60" customHeight="1" x14ac:dyDescent="0.25">
      <c r="R790" s="248"/>
      <c r="S790" s="248"/>
      <c r="T790" s="248"/>
      <c r="U790" s="248"/>
      <c r="V790" s="248"/>
      <c r="W790" s="248"/>
      <c r="X790" s="248"/>
      <c r="Y790" s="248"/>
      <c r="Z790" s="248"/>
      <c r="AA790" s="248"/>
      <c r="AB790" s="248"/>
      <c r="AC790" s="248"/>
      <c r="AD790" s="248"/>
      <c r="AP790"/>
      <c r="AQ790"/>
      <c r="AX790"/>
    </row>
    <row r="791" spans="18:50" ht="60" customHeight="1" x14ac:dyDescent="0.25">
      <c r="R791" s="248"/>
      <c r="S791" s="248"/>
      <c r="T791" s="248"/>
      <c r="U791" s="248"/>
      <c r="V791" s="248"/>
      <c r="W791" s="248"/>
      <c r="X791" s="248"/>
      <c r="Y791" s="248"/>
      <c r="Z791" s="248"/>
      <c r="AA791" s="248"/>
      <c r="AB791" s="248"/>
      <c r="AC791" s="248"/>
      <c r="AD791" s="248"/>
      <c r="AP791"/>
      <c r="AQ791"/>
      <c r="AX791"/>
    </row>
    <row r="792" spans="18:50" ht="60" customHeight="1" x14ac:dyDescent="0.25">
      <c r="R792" s="248"/>
      <c r="S792" s="248"/>
      <c r="T792" s="248"/>
      <c r="U792" s="248"/>
      <c r="V792" s="248"/>
      <c r="W792" s="248"/>
      <c r="X792" s="248"/>
      <c r="Y792" s="248"/>
      <c r="Z792" s="248"/>
      <c r="AA792" s="248"/>
      <c r="AB792" s="248"/>
      <c r="AC792" s="248"/>
      <c r="AD792" s="248"/>
      <c r="AP792"/>
      <c r="AQ792"/>
      <c r="AX792"/>
    </row>
    <row r="793" spans="18:50" ht="60" customHeight="1" x14ac:dyDescent="0.25">
      <c r="R793" s="248"/>
      <c r="S793" s="248"/>
      <c r="T793" s="248"/>
      <c r="U793" s="248"/>
      <c r="V793" s="248"/>
      <c r="W793" s="248"/>
      <c r="X793" s="248"/>
      <c r="Y793" s="248"/>
      <c r="Z793" s="248"/>
      <c r="AA793" s="248"/>
      <c r="AB793" s="248"/>
      <c r="AC793" s="248"/>
      <c r="AD793" s="248"/>
      <c r="AP793"/>
      <c r="AQ793"/>
      <c r="AX793"/>
    </row>
    <row r="794" spans="18:50" ht="60" customHeight="1" x14ac:dyDescent="0.25">
      <c r="R794" s="248"/>
      <c r="S794" s="248"/>
      <c r="T794" s="248"/>
      <c r="U794" s="248"/>
      <c r="V794" s="248"/>
      <c r="W794" s="248"/>
      <c r="X794" s="248"/>
      <c r="Y794" s="248"/>
      <c r="Z794" s="248"/>
      <c r="AA794" s="248"/>
      <c r="AB794" s="248"/>
      <c r="AC794" s="248"/>
      <c r="AD794" s="248"/>
      <c r="AP794"/>
      <c r="AQ794"/>
      <c r="AX794"/>
    </row>
    <row r="795" spans="18:50" ht="60" customHeight="1" x14ac:dyDescent="0.25">
      <c r="R795" s="248"/>
      <c r="S795" s="248"/>
      <c r="T795" s="248"/>
      <c r="U795" s="248"/>
      <c r="V795" s="248"/>
      <c r="W795" s="248"/>
      <c r="X795" s="248"/>
      <c r="Y795" s="248"/>
      <c r="Z795" s="248"/>
      <c r="AA795" s="248"/>
      <c r="AB795" s="248"/>
      <c r="AC795" s="248"/>
      <c r="AD795" s="248"/>
      <c r="AP795"/>
      <c r="AQ795"/>
      <c r="AX795"/>
    </row>
    <row r="796" spans="18:50" ht="60" customHeight="1" x14ac:dyDescent="0.25">
      <c r="R796" s="248"/>
      <c r="S796" s="248"/>
      <c r="T796" s="248"/>
      <c r="U796" s="248"/>
      <c r="V796" s="248"/>
      <c r="W796" s="248"/>
      <c r="X796" s="248"/>
      <c r="Y796" s="248"/>
      <c r="Z796" s="248"/>
      <c r="AA796" s="248"/>
      <c r="AB796" s="248"/>
      <c r="AC796" s="248"/>
      <c r="AD796" s="248"/>
      <c r="AP796"/>
      <c r="AQ796"/>
      <c r="AX796"/>
    </row>
    <row r="797" spans="18:50" ht="60" customHeight="1" x14ac:dyDescent="0.25">
      <c r="R797" s="248"/>
      <c r="S797" s="248"/>
      <c r="T797" s="248"/>
      <c r="U797" s="248"/>
      <c r="V797" s="248"/>
      <c r="W797" s="248"/>
      <c r="X797" s="248"/>
      <c r="Y797" s="248"/>
      <c r="Z797" s="248"/>
      <c r="AA797" s="248"/>
      <c r="AB797" s="248"/>
      <c r="AC797" s="248"/>
      <c r="AD797" s="248"/>
      <c r="AP797"/>
      <c r="AQ797"/>
      <c r="AX797"/>
    </row>
    <row r="798" spans="18:50" ht="60" customHeight="1" x14ac:dyDescent="0.25">
      <c r="R798" s="248"/>
      <c r="S798" s="248"/>
      <c r="T798" s="248"/>
      <c r="U798" s="248"/>
      <c r="V798" s="248"/>
      <c r="W798" s="248"/>
      <c r="X798" s="248"/>
      <c r="Y798" s="248"/>
      <c r="Z798" s="248"/>
      <c r="AA798" s="248"/>
      <c r="AB798" s="248"/>
      <c r="AC798" s="248"/>
      <c r="AD798" s="248"/>
      <c r="AP798"/>
      <c r="AQ798"/>
      <c r="AX798"/>
    </row>
    <row r="799" spans="18:50" ht="60" customHeight="1" x14ac:dyDescent="0.25">
      <c r="R799" s="248"/>
      <c r="S799" s="248"/>
      <c r="T799" s="248"/>
      <c r="U799" s="248"/>
      <c r="V799" s="248"/>
      <c r="W799" s="248"/>
      <c r="X799" s="248"/>
      <c r="Y799" s="248"/>
      <c r="Z799" s="248"/>
      <c r="AA799" s="248"/>
      <c r="AB799" s="248"/>
      <c r="AC799" s="248"/>
      <c r="AD799" s="248"/>
      <c r="AP799"/>
      <c r="AQ799"/>
      <c r="AX799"/>
    </row>
    <row r="800" spans="18:50" ht="60" customHeight="1" x14ac:dyDescent="0.25">
      <c r="R800" s="248"/>
      <c r="S800" s="248"/>
      <c r="T800" s="248"/>
      <c r="U800" s="248"/>
      <c r="V800" s="248"/>
      <c r="W800" s="248"/>
      <c r="X800" s="248"/>
      <c r="Y800" s="248"/>
      <c r="Z800" s="248"/>
      <c r="AA800" s="248"/>
      <c r="AB800" s="248"/>
      <c r="AC800" s="248"/>
      <c r="AD800" s="248"/>
      <c r="AP800"/>
      <c r="AQ800"/>
      <c r="AX800"/>
    </row>
    <row r="801" spans="18:50" ht="60" customHeight="1" x14ac:dyDescent="0.25">
      <c r="R801" s="248"/>
      <c r="S801" s="248"/>
      <c r="T801" s="248"/>
      <c r="U801" s="248"/>
      <c r="V801" s="248"/>
      <c r="W801" s="248"/>
      <c r="X801" s="248"/>
      <c r="Y801" s="248"/>
      <c r="Z801" s="248"/>
      <c r="AA801" s="248"/>
      <c r="AB801" s="248"/>
      <c r="AC801" s="248"/>
      <c r="AD801" s="248"/>
      <c r="AP801"/>
      <c r="AQ801"/>
      <c r="AX801"/>
    </row>
    <row r="802" spans="18:50" ht="60" customHeight="1" x14ac:dyDescent="0.25">
      <c r="R802" s="248"/>
      <c r="S802" s="248"/>
      <c r="T802" s="248"/>
      <c r="U802" s="248"/>
      <c r="V802" s="248"/>
      <c r="W802" s="248"/>
      <c r="X802" s="248"/>
      <c r="Y802" s="248"/>
      <c r="Z802" s="248"/>
      <c r="AA802" s="248"/>
      <c r="AB802" s="248"/>
      <c r="AC802" s="248"/>
      <c r="AD802" s="248"/>
      <c r="AP802"/>
      <c r="AQ802"/>
      <c r="AX802"/>
    </row>
    <row r="803" spans="18:50" ht="60" customHeight="1" x14ac:dyDescent="0.25">
      <c r="R803" s="248"/>
      <c r="S803" s="248"/>
      <c r="T803" s="248"/>
      <c r="U803" s="248"/>
      <c r="V803" s="248"/>
      <c r="W803" s="248"/>
      <c r="X803" s="248"/>
      <c r="Y803" s="248"/>
      <c r="Z803" s="248"/>
      <c r="AA803" s="248"/>
      <c r="AB803" s="248"/>
      <c r="AC803" s="248"/>
      <c r="AD803" s="248"/>
      <c r="AP803"/>
      <c r="AQ803"/>
      <c r="AX803"/>
    </row>
    <row r="804" spans="18:50" ht="60" customHeight="1" x14ac:dyDescent="0.25">
      <c r="R804" s="248"/>
      <c r="S804" s="248"/>
      <c r="T804" s="248"/>
      <c r="U804" s="248"/>
      <c r="V804" s="248"/>
      <c r="W804" s="248"/>
      <c r="X804" s="248"/>
      <c r="Y804" s="248"/>
      <c r="Z804" s="248"/>
      <c r="AA804" s="248"/>
      <c r="AB804" s="248"/>
      <c r="AC804" s="248"/>
      <c r="AD804" s="248"/>
      <c r="AP804"/>
      <c r="AQ804"/>
      <c r="AX804"/>
    </row>
    <row r="805" spans="18:50" ht="60" customHeight="1" x14ac:dyDescent="0.25">
      <c r="R805" s="248"/>
      <c r="S805" s="248"/>
      <c r="T805" s="248"/>
      <c r="U805" s="248"/>
      <c r="V805" s="248"/>
      <c r="W805" s="248"/>
      <c r="X805" s="248"/>
      <c r="Y805" s="248"/>
      <c r="Z805" s="248"/>
      <c r="AA805" s="248"/>
      <c r="AB805" s="248"/>
      <c r="AC805" s="248"/>
      <c r="AD805" s="248"/>
      <c r="AP805"/>
      <c r="AQ805"/>
      <c r="AX805"/>
    </row>
    <row r="806" spans="18:50" ht="60" customHeight="1" x14ac:dyDescent="0.25">
      <c r="R806" s="248"/>
      <c r="S806" s="248"/>
      <c r="T806" s="248"/>
      <c r="U806" s="248"/>
      <c r="V806" s="248"/>
      <c r="W806" s="248"/>
      <c r="X806" s="248"/>
      <c r="Y806" s="248"/>
      <c r="Z806" s="248"/>
      <c r="AA806" s="248"/>
      <c r="AB806" s="248"/>
      <c r="AC806" s="248"/>
      <c r="AD806" s="248"/>
      <c r="AP806"/>
      <c r="AQ806"/>
      <c r="AX806"/>
    </row>
    <row r="807" spans="18:50" ht="60" customHeight="1" x14ac:dyDescent="0.25">
      <c r="R807" s="248"/>
      <c r="S807" s="248"/>
      <c r="T807" s="248"/>
      <c r="U807" s="248"/>
      <c r="V807" s="248"/>
      <c r="W807" s="248"/>
      <c r="X807" s="248"/>
      <c r="Y807" s="248"/>
      <c r="Z807" s="248"/>
      <c r="AA807" s="248"/>
      <c r="AB807" s="248"/>
      <c r="AC807" s="248"/>
      <c r="AD807" s="248"/>
      <c r="AP807"/>
      <c r="AQ807"/>
      <c r="AX807"/>
    </row>
    <row r="808" spans="18:50" ht="60" customHeight="1" x14ac:dyDescent="0.25">
      <c r="R808" s="248"/>
      <c r="S808" s="248"/>
      <c r="T808" s="248"/>
      <c r="U808" s="248"/>
      <c r="V808" s="248"/>
      <c r="W808" s="248"/>
      <c r="X808" s="248"/>
      <c r="Y808" s="248"/>
      <c r="Z808" s="248"/>
      <c r="AA808" s="248"/>
      <c r="AB808" s="248"/>
      <c r="AC808" s="248"/>
      <c r="AD808" s="248"/>
      <c r="AP808"/>
      <c r="AQ808"/>
      <c r="AX808"/>
    </row>
    <row r="809" spans="18:50" ht="60" customHeight="1" x14ac:dyDescent="0.25">
      <c r="R809" s="248"/>
      <c r="S809" s="248"/>
      <c r="T809" s="248"/>
      <c r="U809" s="248"/>
      <c r="V809" s="248"/>
      <c r="W809" s="248"/>
      <c r="X809" s="248"/>
      <c r="Y809" s="248"/>
      <c r="Z809" s="248"/>
      <c r="AA809" s="248"/>
      <c r="AB809" s="248"/>
      <c r="AC809" s="248"/>
      <c r="AD809" s="248"/>
      <c r="AP809"/>
      <c r="AQ809"/>
      <c r="AX809"/>
    </row>
    <row r="810" spans="18:50" ht="60" customHeight="1" x14ac:dyDescent="0.25">
      <c r="R810" s="248"/>
      <c r="S810" s="248"/>
      <c r="T810" s="248"/>
      <c r="U810" s="248"/>
      <c r="V810" s="248"/>
      <c r="W810" s="248"/>
      <c r="X810" s="248"/>
      <c r="Y810" s="248"/>
      <c r="Z810" s="248"/>
      <c r="AA810" s="248"/>
      <c r="AB810" s="248"/>
      <c r="AC810" s="248"/>
      <c r="AD810" s="248"/>
      <c r="AP810"/>
      <c r="AQ810"/>
      <c r="AX810"/>
    </row>
    <row r="811" spans="18:50" ht="60" customHeight="1" x14ac:dyDescent="0.25">
      <c r="R811" s="248"/>
      <c r="S811" s="248"/>
      <c r="T811" s="248"/>
      <c r="U811" s="248"/>
      <c r="V811" s="248"/>
      <c r="W811" s="248"/>
      <c r="X811" s="248"/>
      <c r="Y811" s="248"/>
      <c r="Z811" s="248"/>
      <c r="AA811" s="248"/>
      <c r="AB811" s="248"/>
      <c r="AC811" s="248"/>
      <c r="AD811" s="248"/>
      <c r="AP811"/>
      <c r="AQ811"/>
      <c r="AX811"/>
    </row>
    <row r="812" spans="18:50" ht="60" customHeight="1" x14ac:dyDescent="0.25">
      <c r="R812" s="248"/>
      <c r="S812" s="248"/>
      <c r="T812" s="248"/>
      <c r="U812" s="248"/>
      <c r="V812" s="248"/>
      <c r="W812" s="248"/>
      <c r="X812" s="248"/>
      <c r="Y812" s="248"/>
      <c r="Z812" s="248"/>
      <c r="AA812" s="248"/>
      <c r="AB812" s="248"/>
      <c r="AC812" s="248"/>
      <c r="AD812" s="248"/>
      <c r="AP812"/>
      <c r="AQ812"/>
      <c r="AX812"/>
    </row>
    <row r="813" spans="18:50" ht="60" customHeight="1" x14ac:dyDescent="0.25">
      <c r="R813" s="248"/>
      <c r="S813" s="248"/>
      <c r="T813" s="248"/>
      <c r="U813" s="248"/>
      <c r="V813" s="248"/>
      <c r="W813" s="248"/>
      <c r="X813" s="248"/>
      <c r="Y813" s="248"/>
      <c r="Z813" s="248"/>
      <c r="AA813" s="248"/>
      <c r="AB813" s="248"/>
      <c r="AC813" s="248"/>
      <c r="AD813" s="248"/>
      <c r="AP813"/>
      <c r="AQ813"/>
      <c r="AX813"/>
    </row>
    <row r="814" spans="18:50" ht="60" customHeight="1" x14ac:dyDescent="0.25">
      <c r="R814" s="248"/>
      <c r="S814" s="248"/>
      <c r="T814" s="248"/>
      <c r="U814" s="248"/>
      <c r="V814" s="248"/>
      <c r="W814" s="248"/>
      <c r="X814" s="248"/>
      <c r="Y814" s="248"/>
      <c r="Z814" s="248"/>
      <c r="AA814" s="248"/>
      <c r="AB814" s="248"/>
      <c r="AC814" s="248"/>
      <c r="AD814" s="248"/>
      <c r="AP814"/>
      <c r="AQ814"/>
      <c r="AX814"/>
    </row>
    <row r="815" spans="18:50" ht="60" customHeight="1" x14ac:dyDescent="0.25">
      <c r="R815" s="248"/>
      <c r="S815" s="248"/>
      <c r="T815" s="248"/>
      <c r="U815" s="248"/>
      <c r="V815" s="248"/>
      <c r="W815" s="248"/>
      <c r="X815" s="248"/>
      <c r="Y815" s="248"/>
      <c r="Z815" s="248"/>
      <c r="AA815" s="248"/>
      <c r="AB815" s="248"/>
      <c r="AC815" s="248"/>
      <c r="AD815" s="248"/>
      <c r="AP815"/>
      <c r="AQ815"/>
      <c r="AX815"/>
    </row>
    <row r="816" spans="18:50" ht="60" customHeight="1" x14ac:dyDescent="0.25">
      <c r="R816" s="248"/>
      <c r="S816" s="248"/>
      <c r="T816" s="248"/>
      <c r="U816" s="248"/>
      <c r="V816" s="248"/>
      <c r="W816" s="248"/>
      <c r="X816" s="248"/>
      <c r="Y816" s="248"/>
      <c r="Z816" s="248"/>
      <c r="AA816" s="248"/>
      <c r="AB816" s="248"/>
      <c r="AC816" s="248"/>
      <c r="AD816" s="248"/>
      <c r="AP816"/>
      <c r="AQ816"/>
      <c r="AX816"/>
    </row>
    <row r="817" spans="18:50" ht="60" customHeight="1" x14ac:dyDescent="0.25">
      <c r="R817" s="248"/>
      <c r="S817" s="248"/>
      <c r="T817" s="248"/>
      <c r="U817" s="248"/>
      <c r="V817" s="248"/>
      <c r="W817" s="248"/>
      <c r="X817" s="248"/>
      <c r="Y817" s="248"/>
      <c r="Z817" s="248"/>
      <c r="AA817" s="248"/>
      <c r="AB817" s="248"/>
      <c r="AC817" s="248"/>
      <c r="AD817" s="248"/>
      <c r="AP817"/>
      <c r="AQ817"/>
      <c r="AX817"/>
    </row>
    <row r="818" spans="18:50" ht="60" customHeight="1" x14ac:dyDescent="0.25">
      <c r="R818" s="248"/>
      <c r="S818" s="248"/>
      <c r="T818" s="248"/>
      <c r="U818" s="248"/>
      <c r="V818" s="248"/>
      <c r="W818" s="248"/>
      <c r="X818" s="248"/>
      <c r="Y818" s="248"/>
      <c r="Z818" s="248"/>
      <c r="AA818" s="248"/>
      <c r="AB818" s="248"/>
      <c r="AC818" s="248"/>
      <c r="AD818" s="248"/>
      <c r="AP818"/>
      <c r="AQ818"/>
      <c r="AX818"/>
    </row>
    <row r="819" spans="18:50" ht="60" customHeight="1" x14ac:dyDescent="0.25">
      <c r="R819" s="248"/>
      <c r="S819" s="248"/>
      <c r="T819" s="248"/>
      <c r="U819" s="248"/>
      <c r="V819" s="248"/>
      <c r="W819" s="248"/>
      <c r="X819" s="248"/>
      <c r="Y819" s="248"/>
      <c r="Z819" s="248"/>
      <c r="AA819" s="248"/>
      <c r="AB819" s="248"/>
      <c r="AC819" s="248"/>
      <c r="AD819" s="248"/>
      <c r="AP819"/>
      <c r="AQ819"/>
      <c r="AX819"/>
    </row>
    <row r="820" spans="18:50" ht="60" customHeight="1" x14ac:dyDescent="0.25">
      <c r="R820" s="248"/>
      <c r="S820" s="248"/>
      <c r="T820" s="248"/>
      <c r="U820" s="248"/>
      <c r="V820" s="248"/>
      <c r="W820" s="248"/>
      <c r="X820" s="248"/>
      <c r="Y820" s="248"/>
      <c r="Z820" s="248"/>
      <c r="AA820" s="248"/>
      <c r="AB820" s="248"/>
      <c r="AC820" s="248"/>
      <c r="AD820" s="248"/>
      <c r="AP820"/>
      <c r="AQ820"/>
      <c r="AX820"/>
    </row>
    <row r="821" spans="18:50" ht="60" customHeight="1" x14ac:dyDescent="0.25">
      <c r="R821" s="248"/>
      <c r="S821" s="248"/>
      <c r="T821" s="248"/>
      <c r="U821" s="248"/>
      <c r="V821" s="248"/>
      <c r="W821" s="248"/>
      <c r="X821" s="248"/>
      <c r="Y821" s="248"/>
      <c r="Z821" s="248"/>
      <c r="AA821" s="248"/>
      <c r="AB821" s="248"/>
      <c r="AC821" s="248"/>
      <c r="AD821" s="248"/>
      <c r="AP821"/>
      <c r="AQ821"/>
      <c r="AX821"/>
    </row>
    <row r="822" spans="18:50" ht="60" customHeight="1" x14ac:dyDescent="0.25">
      <c r="R822" s="248"/>
      <c r="S822" s="248"/>
      <c r="T822" s="248"/>
      <c r="U822" s="248"/>
      <c r="V822" s="248"/>
      <c r="W822" s="248"/>
      <c r="X822" s="248"/>
      <c r="Y822" s="248"/>
      <c r="Z822" s="248"/>
      <c r="AA822" s="248"/>
      <c r="AB822" s="248"/>
      <c r="AC822" s="248"/>
      <c r="AD822" s="248"/>
      <c r="AP822"/>
      <c r="AQ822"/>
      <c r="AX822"/>
    </row>
    <row r="823" spans="18:50" ht="60" customHeight="1" x14ac:dyDescent="0.25">
      <c r="R823" s="248"/>
      <c r="S823" s="248"/>
      <c r="T823" s="248"/>
      <c r="U823" s="248"/>
      <c r="V823" s="248"/>
      <c r="W823" s="248"/>
      <c r="X823" s="248"/>
      <c r="Y823" s="248"/>
      <c r="Z823" s="248"/>
      <c r="AA823" s="248"/>
      <c r="AB823" s="248"/>
      <c r="AC823" s="248"/>
      <c r="AD823" s="248"/>
      <c r="AP823"/>
      <c r="AQ823"/>
      <c r="AX823"/>
    </row>
    <row r="824" spans="18:50" ht="60" customHeight="1" x14ac:dyDescent="0.25">
      <c r="R824" s="248"/>
      <c r="S824" s="248"/>
      <c r="T824" s="248"/>
      <c r="U824" s="248"/>
      <c r="V824" s="248"/>
      <c r="W824" s="248"/>
      <c r="X824" s="248"/>
      <c r="Y824" s="248"/>
      <c r="Z824" s="248"/>
      <c r="AA824" s="248"/>
      <c r="AB824" s="248"/>
      <c r="AC824" s="248"/>
      <c r="AD824" s="248"/>
      <c r="AP824"/>
      <c r="AQ824"/>
      <c r="AX824"/>
    </row>
    <row r="825" spans="18:50" ht="60" customHeight="1" x14ac:dyDescent="0.25">
      <c r="R825" s="248"/>
      <c r="S825" s="248"/>
      <c r="T825" s="248"/>
      <c r="U825" s="248"/>
      <c r="V825" s="248"/>
      <c r="W825" s="248"/>
      <c r="X825" s="248"/>
      <c r="Y825" s="248"/>
      <c r="Z825" s="248"/>
      <c r="AA825" s="248"/>
      <c r="AB825" s="248"/>
      <c r="AC825" s="248"/>
      <c r="AD825" s="248"/>
      <c r="AP825"/>
      <c r="AQ825"/>
      <c r="AX825"/>
    </row>
    <row r="826" spans="18:50" ht="60" customHeight="1" x14ac:dyDescent="0.25">
      <c r="R826" s="248"/>
      <c r="S826" s="248"/>
      <c r="T826" s="248"/>
      <c r="U826" s="248"/>
      <c r="V826" s="248"/>
      <c r="W826" s="248"/>
      <c r="X826" s="248"/>
      <c r="Y826" s="248"/>
      <c r="Z826" s="248"/>
      <c r="AA826" s="248"/>
      <c r="AB826" s="248"/>
      <c r="AC826" s="248"/>
      <c r="AD826" s="248"/>
      <c r="AP826"/>
      <c r="AQ826"/>
      <c r="AX826"/>
    </row>
    <row r="827" spans="18:50" ht="60" customHeight="1" x14ac:dyDescent="0.25">
      <c r="R827" s="248"/>
      <c r="S827" s="248"/>
      <c r="T827" s="248"/>
      <c r="U827" s="248"/>
      <c r="V827" s="248"/>
      <c r="W827" s="248"/>
      <c r="X827" s="248"/>
      <c r="Y827" s="248"/>
      <c r="Z827" s="248"/>
      <c r="AA827" s="248"/>
      <c r="AB827" s="248"/>
      <c r="AC827" s="248"/>
      <c r="AD827" s="248"/>
      <c r="AP827"/>
      <c r="AQ827"/>
      <c r="AX827"/>
    </row>
    <row r="828" spans="18:50" ht="60" customHeight="1" x14ac:dyDescent="0.25">
      <c r="R828" s="248"/>
      <c r="S828" s="248"/>
      <c r="T828" s="248"/>
      <c r="U828" s="248"/>
      <c r="V828" s="248"/>
      <c r="W828" s="248"/>
      <c r="X828" s="248"/>
      <c r="Y828" s="248"/>
      <c r="Z828" s="248"/>
      <c r="AA828" s="248"/>
      <c r="AB828" s="248"/>
      <c r="AC828" s="248"/>
      <c r="AD828" s="248"/>
      <c r="AP828"/>
      <c r="AQ828"/>
      <c r="AX828"/>
    </row>
    <row r="829" spans="18:50" ht="60" customHeight="1" x14ac:dyDescent="0.25">
      <c r="R829" s="248"/>
      <c r="S829" s="248"/>
      <c r="T829" s="248"/>
      <c r="U829" s="248"/>
      <c r="V829" s="248"/>
      <c r="W829" s="248"/>
      <c r="X829" s="248"/>
      <c r="Y829" s="248"/>
      <c r="Z829" s="248"/>
      <c r="AA829" s="248"/>
      <c r="AB829" s="248"/>
      <c r="AC829" s="248"/>
      <c r="AD829" s="248"/>
      <c r="AP829"/>
      <c r="AQ829"/>
      <c r="AX829"/>
    </row>
    <row r="830" spans="18:50" ht="60" customHeight="1" x14ac:dyDescent="0.25">
      <c r="R830" s="248"/>
      <c r="S830" s="248"/>
      <c r="T830" s="248"/>
      <c r="U830" s="248"/>
      <c r="V830" s="248"/>
      <c r="W830" s="248"/>
      <c r="X830" s="248"/>
      <c r="Y830" s="248"/>
      <c r="Z830" s="248"/>
      <c r="AA830" s="248"/>
      <c r="AB830" s="248"/>
      <c r="AC830" s="248"/>
      <c r="AD830" s="248"/>
      <c r="AP830"/>
      <c r="AQ830"/>
      <c r="AX830"/>
    </row>
    <row r="831" spans="18:50" ht="60" customHeight="1" x14ac:dyDescent="0.25">
      <c r="R831" s="248"/>
      <c r="S831" s="248"/>
      <c r="T831" s="248"/>
      <c r="U831" s="248"/>
      <c r="V831" s="248"/>
      <c r="W831" s="248"/>
      <c r="X831" s="248"/>
      <c r="Y831" s="248"/>
      <c r="Z831" s="248"/>
      <c r="AA831" s="248"/>
      <c r="AB831" s="248"/>
      <c r="AC831" s="248"/>
      <c r="AD831" s="248"/>
      <c r="AP831"/>
      <c r="AQ831"/>
      <c r="AX831"/>
    </row>
    <row r="832" spans="18:50" ht="60" customHeight="1" x14ac:dyDescent="0.25">
      <c r="R832" s="248"/>
      <c r="S832" s="248"/>
      <c r="T832" s="248"/>
      <c r="U832" s="248"/>
      <c r="V832" s="248"/>
      <c r="W832" s="248"/>
      <c r="X832" s="248"/>
      <c r="Y832" s="248"/>
      <c r="Z832" s="248"/>
      <c r="AA832" s="248"/>
      <c r="AB832" s="248"/>
      <c r="AC832" s="248"/>
      <c r="AD832" s="248"/>
      <c r="AP832"/>
      <c r="AQ832"/>
      <c r="AX832"/>
    </row>
    <row r="833" spans="18:50" ht="60" customHeight="1" x14ac:dyDescent="0.25">
      <c r="R833" s="248"/>
      <c r="S833" s="248"/>
      <c r="T833" s="248"/>
      <c r="U833" s="248"/>
      <c r="V833" s="248"/>
      <c r="W833" s="248"/>
      <c r="X833" s="248"/>
      <c r="Y833" s="248"/>
      <c r="Z833" s="248"/>
      <c r="AA833" s="248"/>
      <c r="AB833" s="248"/>
      <c r="AC833" s="248"/>
      <c r="AD833" s="248"/>
      <c r="AP833"/>
      <c r="AQ833"/>
      <c r="AX833"/>
    </row>
    <row r="834" spans="18:50" ht="60" customHeight="1" x14ac:dyDescent="0.25">
      <c r="R834" s="248"/>
      <c r="S834" s="248"/>
      <c r="T834" s="248"/>
      <c r="U834" s="248"/>
      <c r="V834" s="248"/>
      <c r="W834" s="248"/>
      <c r="X834" s="248"/>
      <c r="Y834" s="248"/>
      <c r="Z834" s="248"/>
      <c r="AA834" s="248"/>
      <c r="AB834" s="248"/>
      <c r="AC834" s="248"/>
      <c r="AD834" s="248"/>
      <c r="AP834"/>
      <c r="AQ834"/>
      <c r="AX834"/>
    </row>
    <row r="835" spans="18:50" ht="60" customHeight="1" x14ac:dyDescent="0.25">
      <c r="R835" s="248"/>
      <c r="S835" s="248"/>
      <c r="T835" s="248"/>
      <c r="U835" s="248"/>
      <c r="V835" s="248"/>
      <c r="W835" s="248"/>
      <c r="X835" s="248"/>
      <c r="Y835" s="248"/>
      <c r="Z835" s="248"/>
      <c r="AA835" s="248"/>
      <c r="AB835" s="248"/>
      <c r="AC835" s="248"/>
      <c r="AD835" s="248"/>
      <c r="AP835"/>
      <c r="AQ835"/>
      <c r="AX835"/>
    </row>
    <row r="836" spans="18:50" ht="60" customHeight="1" x14ac:dyDescent="0.25">
      <c r="R836" s="248"/>
      <c r="S836" s="248"/>
      <c r="T836" s="248"/>
      <c r="U836" s="248"/>
      <c r="V836" s="248"/>
      <c r="W836" s="248"/>
      <c r="X836" s="248"/>
      <c r="Y836" s="248"/>
      <c r="Z836" s="248"/>
      <c r="AA836" s="248"/>
      <c r="AB836" s="248"/>
      <c r="AC836" s="248"/>
      <c r="AD836" s="248"/>
      <c r="AP836"/>
      <c r="AQ836"/>
      <c r="AX836"/>
    </row>
    <row r="837" spans="18:50" ht="60" customHeight="1" x14ac:dyDescent="0.25">
      <c r="R837" s="248"/>
      <c r="S837" s="248"/>
      <c r="T837" s="248"/>
      <c r="U837" s="248"/>
      <c r="V837" s="248"/>
      <c r="W837" s="248"/>
      <c r="X837" s="248"/>
      <c r="Y837" s="248"/>
      <c r="Z837" s="248"/>
      <c r="AA837" s="248"/>
      <c r="AB837" s="248"/>
      <c r="AC837" s="248"/>
      <c r="AD837" s="248"/>
      <c r="AP837"/>
      <c r="AQ837"/>
      <c r="AX837"/>
    </row>
    <row r="838" spans="18:50" ht="60" customHeight="1" x14ac:dyDescent="0.25">
      <c r="R838" s="248"/>
      <c r="S838" s="248"/>
      <c r="T838" s="248"/>
      <c r="U838" s="248"/>
      <c r="V838" s="248"/>
      <c r="W838" s="248"/>
      <c r="X838" s="248"/>
      <c r="Y838" s="248"/>
      <c r="Z838" s="248"/>
      <c r="AA838" s="248"/>
      <c r="AB838" s="248"/>
      <c r="AC838" s="248"/>
      <c r="AD838" s="248"/>
      <c r="AP838"/>
      <c r="AQ838"/>
      <c r="AX838"/>
    </row>
    <row r="839" spans="18:50" ht="60" customHeight="1" x14ac:dyDescent="0.25">
      <c r="R839" s="248"/>
      <c r="S839" s="248"/>
      <c r="T839" s="248"/>
      <c r="U839" s="248"/>
      <c r="V839" s="248"/>
      <c r="W839" s="248"/>
      <c r="X839" s="248"/>
      <c r="Y839" s="248"/>
      <c r="Z839" s="248"/>
      <c r="AA839" s="248"/>
      <c r="AB839" s="248"/>
      <c r="AC839" s="248"/>
      <c r="AD839" s="248"/>
      <c r="AP839"/>
      <c r="AQ839"/>
      <c r="AX839"/>
    </row>
    <row r="840" spans="18:50" ht="60" customHeight="1" x14ac:dyDescent="0.25">
      <c r="R840" s="248"/>
      <c r="S840" s="248"/>
      <c r="T840" s="248"/>
      <c r="U840" s="248"/>
      <c r="V840" s="248"/>
      <c r="W840" s="248"/>
      <c r="X840" s="248"/>
      <c r="Y840" s="248"/>
      <c r="Z840" s="248"/>
      <c r="AA840" s="248"/>
      <c r="AB840" s="248"/>
      <c r="AC840" s="248"/>
      <c r="AD840" s="248"/>
      <c r="AP840"/>
      <c r="AQ840"/>
      <c r="AX840"/>
    </row>
    <row r="841" spans="18:50" ht="60" customHeight="1" x14ac:dyDescent="0.25">
      <c r="R841" s="248"/>
      <c r="S841" s="248"/>
      <c r="T841" s="248"/>
      <c r="U841" s="248"/>
      <c r="V841" s="248"/>
      <c r="W841" s="248"/>
      <c r="X841" s="248"/>
      <c r="Y841" s="248"/>
      <c r="Z841" s="248"/>
      <c r="AA841" s="248"/>
      <c r="AB841" s="248"/>
      <c r="AC841" s="248"/>
      <c r="AD841" s="248"/>
      <c r="AP841"/>
      <c r="AQ841"/>
      <c r="AX841"/>
    </row>
    <row r="842" spans="18:50" ht="60" customHeight="1" x14ac:dyDescent="0.25">
      <c r="R842" s="248"/>
      <c r="S842" s="248"/>
      <c r="T842" s="248"/>
      <c r="U842" s="248"/>
      <c r="V842" s="248"/>
      <c r="W842" s="248"/>
      <c r="X842" s="248"/>
      <c r="Y842" s="248"/>
      <c r="Z842" s="248"/>
      <c r="AA842" s="248"/>
      <c r="AB842" s="248"/>
      <c r="AC842" s="248"/>
      <c r="AD842" s="248"/>
      <c r="AP842"/>
      <c r="AQ842"/>
      <c r="AX842"/>
    </row>
    <row r="843" spans="18:50" ht="60" customHeight="1" x14ac:dyDescent="0.25">
      <c r="R843" s="248"/>
      <c r="S843" s="248"/>
      <c r="T843" s="248"/>
      <c r="U843" s="248"/>
      <c r="V843" s="248"/>
      <c r="W843" s="248"/>
      <c r="X843" s="248"/>
      <c r="Y843" s="248"/>
      <c r="Z843" s="248"/>
      <c r="AA843" s="248"/>
      <c r="AB843" s="248"/>
      <c r="AC843" s="248"/>
      <c r="AD843" s="248"/>
      <c r="AP843"/>
      <c r="AQ843"/>
      <c r="AX843"/>
    </row>
    <row r="844" spans="18:50" ht="60" customHeight="1" x14ac:dyDescent="0.25">
      <c r="R844" s="248"/>
      <c r="S844" s="248"/>
      <c r="T844" s="248"/>
      <c r="U844" s="248"/>
      <c r="V844" s="248"/>
      <c r="W844" s="248"/>
      <c r="X844" s="248"/>
      <c r="Y844" s="248"/>
      <c r="Z844" s="248"/>
      <c r="AA844" s="248"/>
      <c r="AB844" s="248"/>
      <c r="AC844" s="248"/>
      <c r="AD844" s="248"/>
      <c r="AP844"/>
      <c r="AQ844"/>
      <c r="AX844"/>
    </row>
    <row r="845" spans="18:50" ht="60" customHeight="1" x14ac:dyDescent="0.25">
      <c r="R845" s="248"/>
      <c r="S845" s="248"/>
      <c r="T845" s="248"/>
      <c r="U845" s="248"/>
      <c r="V845" s="248"/>
      <c r="W845" s="248"/>
      <c r="X845" s="248"/>
      <c r="Y845" s="248"/>
      <c r="Z845" s="248"/>
      <c r="AA845" s="248"/>
      <c r="AB845" s="248"/>
      <c r="AC845" s="248"/>
      <c r="AD845" s="248"/>
      <c r="AP845"/>
      <c r="AQ845"/>
      <c r="AX845"/>
    </row>
    <row r="846" spans="18:50" ht="60" customHeight="1" x14ac:dyDescent="0.25">
      <c r="R846" s="248"/>
      <c r="S846" s="248"/>
      <c r="T846" s="248"/>
      <c r="U846" s="248"/>
      <c r="V846" s="248"/>
      <c r="W846" s="248"/>
      <c r="X846" s="248"/>
      <c r="Y846" s="248"/>
      <c r="Z846" s="248"/>
      <c r="AA846" s="248"/>
      <c r="AB846" s="248"/>
      <c r="AC846" s="248"/>
      <c r="AD846" s="248"/>
      <c r="AP846"/>
      <c r="AQ846"/>
      <c r="AX846"/>
    </row>
    <row r="847" spans="18:50" ht="60" customHeight="1" x14ac:dyDescent="0.25">
      <c r="R847" s="248"/>
      <c r="S847" s="248"/>
      <c r="T847" s="248"/>
      <c r="U847" s="248"/>
      <c r="V847" s="248"/>
      <c r="W847" s="248"/>
      <c r="X847" s="248"/>
      <c r="Y847" s="248"/>
      <c r="Z847" s="248"/>
      <c r="AA847" s="248"/>
      <c r="AB847" s="248"/>
      <c r="AC847" s="248"/>
      <c r="AD847" s="248"/>
      <c r="AP847"/>
      <c r="AQ847"/>
      <c r="AX847"/>
    </row>
    <row r="848" spans="18:50" ht="60" customHeight="1" x14ac:dyDescent="0.25">
      <c r="R848" s="248"/>
      <c r="S848" s="248"/>
      <c r="T848" s="248"/>
      <c r="U848" s="248"/>
      <c r="V848" s="248"/>
      <c r="W848" s="248"/>
      <c r="X848" s="248"/>
      <c r="Y848" s="248"/>
      <c r="Z848" s="248"/>
      <c r="AA848" s="248"/>
      <c r="AB848" s="248"/>
      <c r="AC848" s="248"/>
      <c r="AD848" s="248"/>
      <c r="AP848"/>
      <c r="AQ848"/>
      <c r="AX848"/>
    </row>
    <row r="849" spans="18:50" ht="60" customHeight="1" x14ac:dyDescent="0.25">
      <c r="R849" s="248"/>
      <c r="S849" s="248"/>
      <c r="T849" s="248"/>
      <c r="U849" s="248"/>
      <c r="V849" s="248"/>
      <c r="W849" s="248"/>
      <c r="X849" s="248"/>
      <c r="Y849" s="248"/>
      <c r="Z849" s="248"/>
      <c r="AA849" s="248"/>
      <c r="AB849" s="248"/>
      <c r="AC849" s="248"/>
      <c r="AD849" s="248"/>
      <c r="AP849"/>
      <c r="AQ849"/>
      <c r="AX849"/>
    </row>
    <row r="850" spans="18:50" ht="60" customHeight="1" x14ac:dyDescent="0.25">
      <c r="R850" s="248"/>
      <c r="S850" s="248"/>
      <c r="T850" s="248"/>
      <c r="U850" s="248"/>
      <c r="V850" s="248"/>
      <c r="W850" s="248"/>
      <c r="X850" s="248"/>
      <c r="Y850" s="248"/>
      <c r="Z850" s="248"/>
      <c r="AA850" s="248"/>
      <c r="AB850" s="248"/>
      <c r="AC850" s="248"/>
      <c r="AD850" s="248"/>
      <c r="AP850"/>
      <c r="AQ850"/>
      <c r="AX850"/>
    </row>
    <row r="851" spans="18:50" ht="60" customHeight="1" x14ac:dyDescent="0.25">
      <c r="R851" s="248"/>
      <c r="S851" s="248"/>
      <c r="T851" s="248"/>
      <c r="U851" s="248"/>
      <c r="V851" s="248"/>
      <c r="W851" s="248"/>
      <c r="X851" s="248"/>
      <c r="Y851" s="248"/>
      <c r="Z851" s="248"/>
      <c r="AA851" s="248"/>
      <c r="AB851" s="248"/>
      <c r="AC851" s="248"/>
      <c r="AD851" s="248"/>
      <c r="AP851"/>
      <c r="AQ851"/>
      <c r="AX851"/>
    </row>
    <row r="852" spans="18:50" ht="60" customHeight="1" x14ac:dyDescent="0.25">
      <c r="R852" s="248"/>
      <c r="S852" s="248"/>
      <c r="T852" s="248"/>
      <c r="U852" s="248"/>
      <c r="V852" s="248"/>
      <c r="W852" s="248"/>
      <c r="X852" s="248"/>
      <c r="Y852" s="248"/>
      <c r="Z852" s="248"/>
      <c r="AA852" s="248"/>
      <c r="AB852" s="248"/>
      <c r="AC852" s="248"/>
      <c r="AD852" s="248"/>
      <c r="AP852"/>
      <c r="AQ852"/>
      <c r="AX852"/>
    </row>
    <row r="853" spans="18:50" ht="60" customHeight="1" x14ac:dyDescent="0.25">
      <c r="R853" s="248"/>
      <c r="S853" s="248"/>
      <c r="T853" s="248"/>
      <c r="U853" s="248"/>
      <c r="V853" s="248"/>
      <c r="W853" s="248"/>
      <c r="X853" s="248"/>
      <c r="Y853" s="248"/>
      <c r="Z853" s="248"/>
      <c r="AA853" s="248"/>
      <c r="AB853" s="248"/>
      <c r="AC853" s="248"/>
      <c r="AD853" s="248"/>
      <c r="AP853"/>
      <c r="AQ853"/>
      <c r="AX853"/>
    </row>
    <row r="854" spans="18:50" ht="60" customHeight="1" x14ac:dyDescent="0.25">
      <c r="R854" s="248"/>
      <c r="S854" s="248"/>
      <c r="T854" s="248"/>
      <c r="U854" s="248"/>
      <c r="V854" s="248"/>
      <c r="W854" s="248"/>
      <c r="X854" s="248"/>
      <c r="Y854" s="248"/>
      <c r="Z854" s="248"/>
      <c r="AA854" s="248"/>
      <c r="AB854" s="248"/>
      <c r="AC854" s="248"/>
      <c r="AD854" s="248"/>
      <c r="AP854"/>
      <c r="AQ854"/>
      <c r="AX854"/>
    </row>
    <row r="855" spans="18:50" ht="60" customHeight="1" x14ac:dyDescent="0.25">
      <c r="R855" s="248"/>
      <c r="S855" s="248"/>
      <c r="T855" s="248"/>
      <c r="U855" s="248"/>
      <c r="V855" s="248"/>
      <c r="W855" s="248"/>
      <c r="X855" s="248"/>
      <c r="Y855" s="248"/>
      <c r="Z855" s="248"/>
      <c r="AA855" s="248"/>
      <c r="AB855" s="248"/>
      <c r="AC855" s="248"/>
      <c r="AD855" s="248"/>
      <c r="AP855"/>
      <c r="AQ855"/>
      <c r="AX855"/>
    </row>
    <row r="856" spans="18:50" ht="60" customHeight="1" x14ac:dyDescent="0.25">
      <c r="R856" s="248"/>
      <c r="S856" s="248"/>
      <c r="T856" s="248"/>
      <c r="U856" s="248"/>
      <c r="V856" s="248"/>
      <c r="W856" s="248"/>
      <c r="X856" s="248"/>
      <c r="Y856" s="248"/>
      <c r="Z856" s="248"/>
      <c r="AA856" s="248"/>
      <c r="AB856" s="248"/>
      <c r="AC856" s="248"/>
      <c r="AD856" s="248"/>
      <c r="AP856"/>
      <c r="AQ856"/>
      <c r="AX856"/>
    </row>
    <row r="857" spans="18:50" ht="60" customHeight="1" x14ac:dyDescent="0.25">
      <c r="R857" s="248"/>
      <c r="S857" s="248"/>
      <c r="T857" s="248"/>
      <c r="U857" s="248"/>
      <c r="V857" s="248"/>
      <c r="W857" s="248"/>
      <c r="X857" s="248"/>
      <c r="Y857" s="248"/>
      <c r="Z857" s="248"/>
      <c r="AA857" s="248"/>
      <c r="AB857" s="248"/>
      <c r="AC857" s="248"/>
      <c r="AD857" s="248"/>
      <c r="AP857"/>
      <c r="AQ857"/>
      <c r="AX857"/>
    </row>
    <row r="858" spans="18:50" ht="60" customHeight="1" x14ac:dyDescent="0.25">
      <c r="R858" s="248"/>
      <c r="S858" s="248"/>
      <c r="T858" s="248"/>
      <c r="U858" s="248"/>
      <c r="V858" s="248"/>
      <c r="W858" s="248"/>
      <c r="X858" s="248"/>
      <c r="Y858" s="248"/>
      <c r="Z858" s="248"/>
      <c r="AA858" s="248"/>
      <c r="AB858" s="248"/>
      <c r="AC858" s="248"/>
      <c r="AD858" s="248"/>
      <c r="AP858"/>
      <c r="AQ858"/>
      <c r="AX858"/>
    </row>
    <row r="859" spans="18:50" ht="60" customHeight="1" x14ac:dyDescent="0.25">
      <c r="R859" s="248"/>
      <c r="S859" s="248"/>
      <c r="T859" s="248"/>
      <c r="U859" s="248"/>
      <c r="V859" s="248"/>
      <c r="W859" s="248"/>
      <c r="X859" s="248"/>
      <c r="Y859" s="248"/>
      <c r="Z859" s="248"/>
      <c r="AA859" s="248"/>
      <c r="AB859" s="248"/>
      <c r="AC859" s="248"/>
      <c r="AD859" s="248"/>
      <c r="AP859"/>
      <c r="AQ859"/>
      <c r="AX859"/>
    </row>
    <row r="860" spans="18:50" ht="60" customHeight="1" x14ac:dyDescent="0.25">
      <c r="R860" s="248"/>
      <c r="S860" s="248"/>
      <c r="T860" s="248"/>
      <c r="U860" s="248"/>
      <c r="V860" s="248"/>
      <c r="W860" s="248"/>
      <c r="X860" s="248"/>
      <c r="Y860" s="248"/>
      <c r="Z860" s="248"/>
      <c r="AA860" s="248"/>
      <c r="AB860" s="248"/>
      <c r="AC860" s="248"/>
      <c r="AD860" s="248"/>
      <c r="AP860"/>
      <c r="AQ860"/>
      <c r="AX860"/>
    </row>
    <row r="861" spans="18:50" ht="60" customHeight="1" x14ac:dyDescent="0.25">
      <c r="R861" s="248"/>
      <c r="S861" s="248"/>
      <c r="T861" s="248"/>
      <c r="U861" s="248"/>
      <c r="V861" s="248"/>
      <c r="W861" s="248"/>
      <c r="X861" s="248"/>
      <c r="Y861" s="248"/>
      <c r="Z861" s="248"/>
      <c r="AA861" s="248"/>
      <c r="AB861" s="248"/>
      <c r="AC861" s="248"/>
      <c r="AD861" s="248"/>
      <c r="AP861"/>
      <c r="AQ861"/>
      <c r="AX861"/>
    </row>
    <row r="862" spans="18:50" ht="60" customHeight="1" x14ac:dyDescent="0.25">
      <c r="R862" s="248"/>
      <c r="S862" s="248"/>
      <c r="T862" s="248"/>
      <c r="U862" s="248"/>
      <c r="V862" s="248"/>
      <c r="W862" s="248"/>
      <c r="X862" s="248"/>
      <c r="Y862" s="248"/>
      <c r="Z862" s="248"/>
      <c r="AA862" s="248"/>
      <c r="AB862" s="248"/>
      <c r="AC862" s="248"/>
      <c r="AD862" s="248"/>
      <c r="AP862"/>
      <c r="AQ862"/>
      <c r="AX862"/>
    </row>
    <row r="863" spans="18:50" ht="60" customHeight="1" x14ac:dyDescent="0.25">
      <c r="R863" s="248"/>
      <c r="S863" s="248"/>
      <c r="T863" s="248"/>
      <c r="U863" s="248"/>
      <c r="V863" s="248"/>
      <c r="W863" s="248"/>
      <c r="X863" s="248"/>
      <c r="Y863" s="248"/>
      <c r="Z863" s="248"/>
      <c r="AA863" s="248"/>
      <c r="AB863" s="248"/>
      <c r="AC863" s="248"/>
      <c r="AD863" s="248"/>
      <c r="AP863"/>
      <c r="AQ863"/>
      <c r="AX863"/>
    </row>
    <row r="864" spans="18:50" ht="60" customHeight="1" x14ac:dyDescent="0.25">
      <c r="R864" s="248"/>
      <c r="S864" s="248"/>
      <c r="T864" s="248"/>
      <c r="U864" s="248"/>
      <c r="V864" s="248"/>
      <c r="W864" s="248"/>
      <c r="X864" s="248"/>
      <c r="Y864" s="248"/>
      <c r="Z864" s="248"/>
      <c r="AA864" s="248"/>
      <c r="AB864" s="248"/>
      <c r="AC864" s="248"/>
      <c r="AD864" s="248"/>
      <c r="AP864"/>
      <c r="AQ864"/>
      <c r="AX864"/>
    </row>
    <row r="865" spans="18:50" ht="60" customHeight="1" x14ac:dyDescent="0.25">
      <c r="R865" s="248"/>
      <c r="S865" s="248"/>
      <c r="T865" s="248"/>
      <c r="U865" s="248"/>
      <c r="V865" s="248"/>
      <c r="W865" s="248"/>
      <c r="X865" s="248"/>
      <c r="Y865" s="248"/>
      <c r="Z865" s="248"/>
      <c r="AA865" s="248"/>
      <c r="AB865" s="248"/>
      <c r="AC865" s="248"/>
      <c r="AD865" s="248"/>
      <c r="AP865"/>
      <c r="AQ865"/>
      <c r="AX865"/>
    </row>
    <row r="866" spans="18:50" ht="60" customHeight="1" x14ac:dyDescent="0.25">
      <c r="R866" s="248"/>
      <c r="S866" s="248"/>
      <c r="T866" s="248"/>
      <c r="U866" s="248"/>
      <c r="V866" s="248"/>
      <c r="W866" s="248"/>
      <c r="X866" s="248"/>
      <c r="Y866" s="248"/>
      <c r="Z866" s="248"/>
      <c r="AA866" s="248"/>
      <c r="AB866" s="248"/>
      <c r="AC866" s="248"/>
      <c r="AD866" s="248"/>
      <c r="AP866"/>
      <c r="AQ866"/>
      <c r="AX866"/>
    </row>
    <row r="867" spans="18:50" ht="60" customHeight="1" x14ac:dyDescent="0.25">
      <c r="R867" s="248"/>
      <c r="S867" s="248"/>
      <c r="T867" s="248"/>
      <c r="U867" s="248"/>
      <c r="V867" s="248"/>
      <c r="W867" s="248"/>
      <c r="X867" s="248"/>
      <c r="Y867" s="248"/>
      <c r="Z867" s="248"/>
      <c r="AA867" s="248"/>
      <c r="AB867" s="248"/>
      <c r="AC867" s="248"/>
      <c r="AD867" s="248"/>
      <c r="AP867"/>
      <c r="AQ867"/>
      <c r="AX867"/>
    </row>
    <row r="868" spans="18:50" ht="60" customHeight="1" x14ac:dyDescent="0.25">
      <c r="R868" s="248"/>
      <c r="S868" s="248"/>
      <c r="T868" s="248"/>
      <c r="U868" s="248"/>
      <c r="V868" s="248"/>
      <c r="W868" s="248"/>
      <c r="X868" s="248"/>
      <c r="Y868" s="248"/>
      <c r="Z868" s="248"/>
      <c r="AA868" s="248"/>
      <c r="AB868" s="248"/>
      <c r="AC868" s="248"/>
      <c r="AD868" s="248"/>
      <c r="AP868"/>
      <c r="AQ868"/>
      <c r="AX868"/>
    </row>
    <row r="869" spans="18:50" ht="60" customHeight="1" x14ac:dyDescent="0.25">
      <c r="R869" s="248"/>
      <c r="S869" s="248"/>
      <c r="T869" s="248"/>
      <c r="U869" s="248"/>
      <c r="V869" s="248"/>
      <c r="W869" s="248"/>
      <c r="X869" s="248"/>
      <c r="Y869" s="248"/>
      <c r="Z869" s="248"/>
      <c r="AA869" s="248"/>
      <c r="AB869" s="248"/>
      <c r="AC869" s="248"/>
      <c r="AD869" s="248"/>
      <c r="AP869"/>
      <c r="AQ869"/>
      <c r="AX869"/>
    </row>
    <row r="870" spans="18:50" ht="60" customHeight="1" x14ac:dyDescent="0.25">
      <c r="R870" s="248"/>
      <c r="S870" s="248"/>
      <c r="T870" s="248"/>
      <c r="U870" s="248"/>
      <c r="V870" s="248"/>
      <c r="W870" s="248"/>
      <c r="X870" s="248"/>
      <c r="Y870" s="248"/>
      <c r="Z870" s="248"/>
      <c r="AA870" s="248"/>
      <c r="AB870" s="248"/>
      <c r="AC870" s="248"/>
      <c r="AD870" s="248"/>
      <c r="AP870"/>
      <c r="AQ870"/>
      <c r="AX870"/>
    </row>
    <row r="871" spans="18:50" ht="60" customHeight="1" x14ac:dyDescent="0.25">
      <c r="R871" s="248"/>
      <c r="S871" s="248"/>
      <c r="T871" s="248"/>
      <c r="U871" s="248"/>
      <c r="V871" s="248"/>
      <c r="W871" s="248"/>
      <c r="X871" s="248"/>
      <c r="Y871" s="248"/>
      <c r="Z871" s="248"/>
      <c r="AA871" s="248"/>
      <c r="AB871" s="248"/>
      <c r="AC871" s="248"/>
      <c r="AD871" s="248"/>
      <c r="AP871"/>
      <c r="AQ871"/>
      <c r="AX871"/>
    </row>
    <row r="872" spans="18:50" ht="60" customHeight="1" x14ac:dyDescent="0.25">
      <c r="R872" s="248"/>
      <c r="S872" s="248"/>
      <c r="T872" s="248"/>
      <c r="U872" s="248"/>
      <c r="V872" s="248"/>
      <c r="W872" s="248"/>
      <c r="X872" s="248"/>
      <c r="Y872" s="248"/>
      <c r="Z872" s="248"/>
      <c r="AA872" s="248"/>
      <c r="AB872" s="248"/>
      <c r="AC872" s="248"/>
      <c r="AD872" s="248"/>
      <c r="AP872"/>
      <c r="AQ872"/>
      <c r="AX872"/>
    </row>
    <row r="873" spans="18:50" ht="60" customHeight="1" x14ac:dyDescent="0.25">
      <c r="R873" s="248"/>
      <c r="S873" s="248"/>
      <c r="T873" s="248"/>
      <c r="U873" s="248"/>
      <c r="V873" s="248"/>
      <c r="W873" s="248"/>
      <c r="X873" s="248"/>
      <c r="Y873" s="248"/>
      <c r="Z873" s="248"/>
      <c r="AA873" s="248"/>
      <c r="AB873" s="248"/>
      <c r="AC873" s="248"/>
      <c r="AD873" s="248"/>
      <c r="AP873"/>
      <c r="AQ873"/>
      <c r="AX873"/>
    </row>
    <row r="874" spans="18:50" ht="60" customHeight="1" x14ac:dyDescent="0.25">
      <c r="R874" s="248"/>
      <c r="S874" s="248"/>
      <c r="T874" s="248"/>
      <c r="U874" s="248"/>
      <c r="V874" s="248"/>
      <c r="W874" s="248"/>
      <c r="X874" s="248"/>
      <c r="Y874" s="248"/>
      <c r="Z874" s="248"/>
      <c r="AA874" s="248"/>
      <c r="AB874" s="248"/>
      <c r="AC874" s="248"/>
      <c r="AD874" s="248"/>
      <c r="AP874"/>
      <c r="AQ874"/>
      <c r="AX874"/>
    </row>
    <row r="875" spans="18:50" ht="60" customHeight="1" x14ac:dyDescent="0.25">
      <c r="R875" s="248"/>
      <c r="S875" s="248"/>
      <c r="T875" s="248"/>
      <c r="U875" s="248"/>
      <c r="V875" s="248"/>
      <c r="W875" s="248"/>
      <c r="X875" s="248"/>
      <c r="Y875" s="248"/>
      <c r="Z875" s="248"/>
      <c r="AA875" s="248"/>
      <c r="AB875" s="248"/>
      <c r="AC875" s="248"/>
      <c r="AD875" s="248"/>
      <c r="AP875"/>
      <c r="AQ875"/>
      <c r="AX875"/>
    </row>
    <row r="876" spans="18:50" ht="60" customHeight="1" x14ac:dyDescent="0.25">
      <c r="R876" s="248"/>
      <c r="S876" s="248"/>
      <c r="T876" s="248"/>
      <c r="U876" s="248"/>
      <c r="V876" s="248"/>
      <c r="W876" s="248"/>
      <c r="X876" s="248"/>
      <c r="Y876" s="248"/>
      <c r="Z876" s="248"/>
      <c r="AA876" s="248"/>
      <c r="AB876" s="248"/>
      <c r="AC876" s="248"/>
      <c r="AD876" s="248"/>
      <c r="AP876"/>
      <c r="AQ876"/>
      <c r="AX876"/>
    </row>
    <row r="877" spans="18:50" ht="60" customHeight="1" x14ac:dyDescent="0.25">
      <c r="R877" s="248"/>
      <c r="S877" s="248"/>
      <c r="T877" s="248"/>
      <c r="U877" s="248"/>
      <c r="V877" s="248"/>
      <c r="W877" s="248"/>
      <c r="X877" s="248"/>
      <c r="Y877" s="248"/>
      <c r="Z877" s="248"/>
      <c r="AA877" s="248"/>
      <c r="AB877" s="248"/>
      <c r="AC877" s="248"/>
      <c r="AD877" s="248"/>
      <c r="AP877"/>
      <c r="AQ877"/>
      <c r="AX877"/>
    </row>
    <row r="878" spans="18:50" ht="60" customHeight="1" x14ac:dyDescent="0.25">
      <c r="R878" s="248"/>
      <c r="S878" s="248"/>
      <c r="T878" s="248"/>
      <c r="U878" s="248"/>
      <c r="V878" s="248"/>
      <c r="W878" s="248"/>
      <c r="X878" s="248"/>
      <c r="Y878" s="248"/>
      <c r="Z878" s="248"/>
      <c r="AA878" s="248"/>
      <c r="AB878" s="248"/>
      <c r="AC878" s="248"/>
      <c r="AD878" s="248"/>
      <c r="AP878"/>
      <c r="AQ878"/>
      <c r="AX878"/>
    </row>
    <row r="879" spans="18:50" ht="60" customHeight="1" x14ac:dyDescent="0.25">
      <c r="R879" s="248"/>
      <c r="S879" s="248"/>
      <c r="T879" s="248"/>
      <c r="U879" s="248"/>
      <c r="V879" s="248"/>
      <c r="W879" s="248"/>
      <c r="X879" s="248"/>
      <c r="Y879" s="248"/>
      <c r="Z879" s="248"/>
      <c r="AA879" s="248"/>
      <c r="AB879" s="248"/>
      <c r="AC879" s="248"/>
      <c r="AD879" s="248"/>
      <c r="AP879"/>
      <c r="AQ879"/>
      <c r="AX879"/>
    </row>
    <row r="880" spans="18:50" ht="60" customHeight="1" x14ac:dyDescent="0.25">
      <c r="R880" s="248"/>
      <c r="S880" s="248"/>
      <c r="T880" s="248"/>
      <c r="U880" s="248"/>
      <c r="V880" s="248"/>
      <c r="W880" s="248"/>
      <c r="X880" s="248"/>
      <c r="Y880" s="248"/>
      <c r="Z880" s="248"/>
      <c r="AA880" s="248"/>
      <c r="AB880" s="248"/>
      <c r="AC880" s="248"/>
      <c r="AD880" s="248"/>
      <c r="AP880"/>
      <c r="AQ880"/>
      <c r="AX880"/>
    </row>
    <row r="881" spans="18:50" ht="60" customHeight="1" x14ac:dyDescent="0.25">
      <c r="R881" s="248"/>
      <c r="S881" s="248"/>
      <c r="T881" s="248"/>
      <c r="U881" s="248"/>
      <c r="V881" s="248"/>
      <c r="W881" s="248"/>
      <c r="X881" s="248"/>
      <c r="Y881" s="248"/>
      <c r="Z881" s="248"/>
      <c r="AA881" s="248"/>
      <c r="AB881" s="248"/>
      <c r="AC881" s="248"/>
      <c r="AD881" s="248"/>
      <c r="AP881"/>
      <c r="AQ881"/>
      <c r="AX881"/>
    </row>
    <row r="882" spans="18:50" ht="60" customHeight="1" x14ac:dyDescent="0.25">
      <c r="R882" s="248"/>
      <c r="S882" s="248"/>
      <c r="T882" s="248"/>
      <c r="U882" s="248"/>
      <c r="V882" s="248"/>
      <c r="W882" s="248"/>
      <c r="X882" s="248"/>
      <c r="Y882" s="248"/>
      <c r="Z882" s="248"/>
      <c r="AA882" s="248"/>
      <c r="AB882" s="248"/>
      <c r="AC882" s="248"/>
      <c r="AD882" s="248"/>
      <c r="AP882"/>
      <c r="AQ882"/>
      <c r="AX882"/>
    </row>
    <row r="883" spans="18:50" ht="60" customHeight="1" x14ac:dyDescent="0.25">
      <c r="R883" s="248"/>
      <c r="S883" s="248"/>
      <c r="T883" s="248"/>
      <c r="U883" s="248"/>
      <c r="V883" s="248"/>
      <c r="W883" s="248"/>
      <c r="X883" s="248"/>
      <c r="Y883" s="248"/>
      <c r="Z883" s="248"/>
      <c r="AA883" s="248"/>
      <c r="AB883" s="248"/>
      <c r="AC883" s="248"/>
      <c r="AD883" s="248"/>
      <c r="AP883"/>
      <c r="AQ883"/>
      <c r="AX883"/>
    </row>
    <row r="884" spans="18:50" ht="60" customHeight="1" x14ac:dyDescent="0.25">
      <c r="R884" s="248"/>
      <c r="S884" s="248"/>
      <c r="T884" s="248"/>
      <c r="U884" s="248"/>
      <c r="V884" s="248"/>
      <c r="W884" s="248"/>
      <c r="X884" s="248"/>
      <c r="Y884" s="248"/>
      <c r="Z884" s="248"/>
      <c r="AA884" s="248"/>
      <c r="AB884" s="248"/>
      <c r="AC884" s="248"/>
      <c r="AD884" s="248"/>
      <c r="AP884"/>
      <c r="AQ884"/>
      <c r="AX884"/>
    </row>
    <row r="885" spans="18:50" ht="60" customHeight="1" x14ac:dyDescent="0.25">
      <c r="R885" s="248"/>
      <c r="S885" s="248"/>
      <c r="T885" s="248"/>
      <c r="U885" s="248"/>
      <c r="V885" s="248"/>
      <c r="W885" s="248"/>
      <c r="X885" s="248"/>
      <c r="Y885" s="248"/>
      <c r="Z885" s="248"/>
      <c r="AA885" s="248"/>
      <c r="AB885" s="248"/>
      <c r="AC885" s="248"/>
      <c r="AD885" s="248"/>
      <c r="AP885"/>
      <c r="AQ885"/>
      <c r="AX885"/>
    </row>
    <row r="886" spans="18:50" ht="60" customHeight="1" x14ac:dyDescent="0.25">
      <c r="R886" s="248"/>
      <c r="S886" s="248"/>
      <c r="T886" s="248"/>
      <c r="U886" s="248"/>
      <c r="V886" s="248"/>
      <c r="W886" s="248"/>
      <c r="X886" s="248"/>
      <c r="Y886" s="248"/>
      <c r="Z886" s="248"/>
      <c r="AA886" s="248"/>
      <c r="AB886" s="248"/>
      <c r="AC886" s="248"/>
      <c r="AD886" s="248"/>
      <c r="AP886"/>
      <c r="AQ886"/>
      <c r="AX886"/>
    </row>
    <row r="887" spans="18:50" ht="60" customHeight="1" x14ac:dyDescent="0.25">
      <c r="R887" s="248"/>
      <c r="S887" s="248"/>
      <c r="T887" s="248"/>
      <c r="U887" s="248"/>
      <c r="V887" s="248"/>
      <c r="W887" s="248"/>
      <c r="X887" s="248"/>
      <c r="Y887" s="248"/>
      <c r="Z887" s="248"/>
      <c r="AA887" s="248"/>
      <c r="AB887" s="248"/>
      <c r="AC887" s="248"/>
      <c r="AD887" s="248"/>
      <c r="AP887"/>
      <c r="AQ887"/>
      <c r="AX887"/>
    </row>
    <row r="888" spans="18:50" ht="60" customHeight="1" x14ac:dyDescent="0.25">
      <c r="R888" s="248"/>
      <c r="S888" s="248"/>
      <c r="T888" s="248"/>
      <c r="U888" s="248"/>
      <c r="V888" s="248"/>
      <c r="W888" s="248"/>
      <c r="X888" s="248"/>
      <c r="Y888" s="248"/>
      <c r="Z888" s="248"/>
      <c r="AA888" s="248"/>
      <c r="AB888" s="248"/>
      <c r="AC888" s="248"/>
      <c r="AD888" s="248"/>
      <c r="AP888"/>
      <c r="AQ888"/>
      <c r="AX888"/>
    </row>
    <row r="889" spans="18:50" ht="60" customHeight="1" x14ac:dyDescent="0.25">
      <c r="R889" s="248"/>
      <c r="S889" s="248"/>
      <c r="T889" s="248"/>
      <c r="U889" s="248"/>
      <c r="V889" s="248"/>
      <c r="W889" s="248"/>
      <c r="X889" s="248"/>
      <c r="Y889" s="248"/>
      <c r="Z889" s="248"/>
      <c r="AA889" s="248"/>
      <c r="AB889" s="248"/>
      <c r="AC889" s="248"/>
      <c r="AD889" s="248"/>
      <c r="AP889"/>
      <c r="AQ889"/>
      <c r="AX889"/>
    </row>
    <row r="890" spans="18:50" ht="60" customHeight="1" x14ac:dyDescent="0.25">
      <c r="R890" s="248"/>
      <c r="S890" s="248"/>
      <c r="T890" s="248"/>
      <c r="U890" s="248"/>
      <c r="V890" s="248"/>
      <c r="W890" s="248"/>
      <c r="X890" s="248"/>
      <c r="Y890" s="248"/>
      <c r="Z890" s="248"/>
      <c r="AA890" s="248"/>
      <c r="AB890" s="248"/>
      <c r="AC890" s="248"/>
      <c r="AD890" s="248"/>
      <c r="AP890"/>
      <c r="AQ890"/>
      <c r="AX890"/>
    </row>
    <row r="891" spans="18:50" ht="60" customHeight="1" x14ac:dyDescent="0.25">
      <c r="R891" s="248"/>
      <c r="S891" s="248"/>
      <c r="T891" s="248"/>
      <c r="U891" s="248"/>
      <c r="V891" s="248"/>
      <c r="W891" s="248"/>
      <c r="X891" s="248"/>
      <c r="Y891" s="248"/>
      <c r="Z891" s="248"/>
      <c r="AA891" s="248"/>
      <c r="AB891" s="248"/>
      <c r="AC891" s="248"/>
      <c r="AD891" s="248"/>
      <c r="AP891"/>
      <c r="AQ891"/>
      <c r="AX891"/>
    </row>
    <row r="892" spans="18:50" ht="60" customHeight="1" x14ac:dyDescent="0.25">
      <c r="R892" s="248"/>
      <c r="S892" s="248"/>
      <c r="T892" s="248"/>
      <c r="U892" s="248"/>
      <c r="V892" s="248"/>
      <c r="W892" s="248"/>
      <c r="X892" s="248"/>
      <c r="Y892" s="248"/>
      <c r="Z892" s="248"/>
      <c r="AA892" s="248"/>
      <c r="AB892" s="248"/>
      <c r="AC892" s="248"/>
      <c r="AD892" s="248"/>
      <c r="AP892"/>
      <c r="AQ892"/>
      <c r="AX892"/>
    </row>
    <row r="893" spans="18:50" ht="60" customHeight="1" x14ac:dyDescent="0.25">
      <c r="R893" s="248"/>
      <c r="S893" s="248"/>
      <c r="T893" s="248"/>
      <c r="U893" s="248"/>
      <c r="V893" s="248"/>
      <c r="W893" s="248"/>
      <c r="X893" s="248"/>
      <c r="Y893" s="248"/>
      <c r="Z893" s="248"/>
      <c r="AA893" s="248"/>
      <c r="AB893" s="248"/>
      <c r="AC893" s="248"/>
      <c r="AD893" s="248"/>
      <c r="AP893"/>
      <c r="AQ893"/>
      <c r="AX893"/>
    </row>
    <row r="894" spans="18:50" ht="60" customHeight="1" x14ac:dyDescent="0.25">
      <c r="R894" s="248"/>
      <c r="S894" s="248"/>
      <c r="T894" s="248"/>
      <c r="U894" s="248"/>
      <c r="V894" s="248"/>
      <c r="W894" s="248"/>
      <c r="X894" s="248"/>
      <c r="Y894" s="248"/>
      <c r="Z894" s="248"/>
      <c r="AA894" s="248"/>
      <c r="AB894" s="248"/>
      <c r="AC894" s="248"/>
      <c r="AD894" s="248"/>
      <c r="AP894"/>
      <c r="AQ894"/>
      <c r="AX894"/>
    </row>
    <row r="895" spans="18:50" ht="60" customHeight="1" x14ac:dyDescent="0.25">
      <c r="R895" s="248"/>
      <c r="S895" s="248"/>
      <c r="T895" s="248"/>
      <c r="U895" s="248"/>
      <c r="V895" s="248"/>
      <c r="W895" s="248"/>
      <c r="X895" s="248"/>
      <c r="Y895" s="248"/>
      <c r="Z895" s="248"/>
      <c r="AA895" s="248"/>
      <c r="AB895" s="248"/>
      <c r="AC895" s="248"/>
      <c r="AD895" s="248"/>
      <c r="AP895"/>
      <c r="AQ895"/>
      <c r="AX895"/>
    </row>
    <row r="896" spans="18:50" ht="60" customHeight="1" x14ac:dyDescent="0.25">
      <c r="R896" s="248"/>
      <c r="S896" s="248"/>
      <c r="T896" s="248"/>
      <c r="U896" s="248"/>
      <c r="V896" s="248"/>
      <c r="W896" s="248"/>
      <c r="X896" s="248"/>
      <c r="Y896" s="248"/>
      <c r="Z896" s="248"/>
      <c r="AA896" s="248"/>
      <c r="AB896" s="248"/>
      <c r="AC896" s="248"/>
      <c r="AD896" s="248"/>
      <c r="AP896"/>
      <c r="AQ896"/>
      <c r="AX896"/>
    </row>
    <row r="897" spans="18:50" ht="60" customHeight="1" x14ac:dyDescent="0.25">
      <c r="R897" s="248"/>
      <c r="S897" s="248"/>
      <c r="T897" s="248"/>
      <c r="U897" s="248"/>
      <c r="V897" s="248"/>
      <c r="W897" s="248"/>
      <c r="X897" s="248"/>
      <c r="Y897" s="248"/>
      <c r="Z897" s="248"/>
      <c r="AA897" s="248"/>
      <c r="AB897" s="248"/>
      <c r="AC897" s="248"/>
      <c r="AD897" s="248"/>
      <c r="AP897"/>
      <c r="AQ897"/>
      <c r="AX897"/>
    </row>
    <row r="898" spans="18:50" ht="60" customHeight="1" x14ac:dyDescent="0.25">
      <c r="R898" s="248"/>
      <c r="S898" s="248"/>
      <c r="T898" s="248"/>
      <c r="U898" s="248"/>
      <c r="V898" s="248"/>
      <c r="W898" s="248"/>
      <c r="X898" s="248"/>
      <c r="Y898" s="248"/>
      <c r="Z898" s="248"/>
      <c r="AA898" s="248"/>
      <c r="AB898" s="248"/>
      <c r="AC898" s="248"/>
      <c r="AD898" s="248"/>
      <c r="AP898"/>
      <c r="AQ898"/>
      <c r="AX898"/>
    </row>
    <row r="899" spans="18:50" ht="60" customHeight="1" x14ac:dyDescent="0.25">
      <c r="R899" s="248"/>
      <c r="S899" s="248"/>
      <c r="T899" s="248"/>
      <c r="U899" s="248"/>
      <c r="V899" s="248"/>
      <c r="W899" s="248"/>
      <c r="X899" s="248"/>
      <c r="Y899" s="248"/>
      <c r="Z899" s="248"/>
      <c r="AA899" s="248"/>
      <c r="AB899" s="248"/>
      <c r="AC899" s="248"/>
      <c r="AD899" s="248"/>
      <c r="AP899"/>
      <c r="AQ899"/>
      <c r="AX899"/>
    </row>
    <row r="900" spans="18:50" ht="60" customHeight="1" x14ac:dyDescent="0.25">
      <c r="R900" s="248"/>
      <c r="S900" s="248"/>
      <c r="T900" s="248"/>
      <c r="U900" s="248"/>
      <c r="V900" s="248"/>
      <c r="W900" s="248"/>
      <c r="X900" s="248"/>
      <c r="Y900" s="248"/>
      <c r="Z900" s="248"/>
      <c r="AA900" s="248"/>
      <c r="AB900" s="248"/>
      <c r="AC900" s="248"/>
      <c r="AD900" s="248"/>
      <c r="AP900"/>
      <c r="AQ900"/>
      <c r="AX900"/>
    </row>
    <row r="901" spans="18:50" ht="60" customHeight="1" x14ac:dyDescent="0.25">
      <c r="R901" s="248"/>
      <c r="S901" s="248"/>
      <c r="T901" s="248"/>
      <c r="U901" s="248"/>
      <c r="V901" s="248"/>
      <c r="W901" s="248"/>
      <c r="X901" s="248"/>
      <c r="Y901" s="248"/>
      <c r="Z901" s="248"/>
      <c r="AA901" s="248"/>
      <c r="AB901" s="248"/>
      <c r="AC901" s="248"/>
      <c r="AD901" s="248"/>
      <c r="AP901"/>
      <c r="AQ901"/>
      <c r="AX901"/>
    </row>
    <row r="902" spans="18:50" ht="60" customHeight="1" x14ac:dyDescent="0.25">
      <c r="R902" s="248"/>
      <c r="S902" s="248"/>
      <c r="T902" s="248"/>
      <c r="U902" s="248"/>
      <c r="V902" s="248"/>
      <c r="W902" s="248"/>
      <c r="X902" s="248"/>
      <c r="Y902" s="248"/>
      <c r="Z902" s="248"/>
      <c r="AA902" s="248"/>
      <c r="AB902" s="248"/>
      <c r="AC902" s="248"/>
      <c r="AD902" s="248"/>
      <c r="AP902"/>
      <c r="AQ902"/>
      <c r="AX902"/>
    </row>
    <row r="903" spans="18:50" ht="60" customHeight="1" x14ac:dyDescent="0.25">
      <c r="R903" s="248"/>
      <c r="S903" s="248"/>
      <c r="T903" s="248"/>
      <c r="U903" s="248"/>
      <c r="V903" s="248"/>
      <c r="W903" s="248"/>
      <c r="X903" s="248"/>
      <c r="Y903" s="248"/>
      <c r="Z903" s="248"/>
      <c r="AA903" s="248"/>
      <c r="AB903" s="248"/>
      <c r="AC903" s="248"/>
      <c r="AD903" s="248"/>
      <c r="AP903"/>
      <c r="AQ903"/>
      <c r="AX903"/>
    </row>
    <row r="904" spans="18:50" ht="60" customHeight="1" x14ac:dyDescent="0.25">
      <c r="R904" s="248"/>
      <c r="S904" s="248"/>
      <c r="T904" s="248"/>
      <c r="U904" s="248"/>
      <c r="V904" s="248"/>
      <c r="W904" s="248"/>
      <c r="X904" s="248"/>
      <c r="Y904" s="248"/>
      <c r="Z904" s="248"/>
      <c r="AA904" s="248"/>
      <c r="AB904" s="248"/>
      <c r="AC904" s="248"/>
      <c r="AD904" s="248"/>
      <c r="AP904"/>
      <c r="AQ904"/>
      <c r="AX904"/>
    </row>
    <row r="905" spans="18:50" ht="60" customHeight="1" x14ac:dyDescent="0.25">
      <c r="R905" s="248"/>
      <c r="S905" s="248"/>
      <c r="T905" s="248"/>
      <c r="U905" s="248"/>
      <c r="V905" s="248"/>
      <c r="W905" s="248"/>
      <c r="X905" s="248"/>
      <c r="Y905" s="248"/>
      <c r="Z905" s="248"/>
      <c r="AA905" s="248"/>
      <c r="AB905" s="248"/>
      <c r="AC905" s="248"/>
      <c r="AD905" s="248"/>
      <c r="AP905"/>
      <c r="AQ905"/>
      <c r="AX905"/>
    </row>
    <row r="906" spans="18:50" ht="60" customHeight="1" x14ac:dyDescent="0.25">
      <c r="R906" s="248"/>
      <c r="S906" s="248"/>
      <c r="T906" s="248"/>
      <c r="U906" s="248"/>
      <c r="V906" s="248"/>
      <c r="W906" s="248"/>
      <c r="X906" s="248"/>
      <c r="Y906" s="248"/>
      <c r="Z906" s="248"/>
      <c r="AA906" s="248"/>
      <c r="AB906" s="248"/>
      <c r="AC906" s="248"/>
      <c r="AD906" s="248"/>
      <c r="AP906"/>
      <c r="AQ906"/>
      <c r="AX906"/>
    </row>
    <row r="907" spans="18:50" ht="60" customHeight="1" x14ac:dyDescent="0.25">
      <c r="R907" s="248"/>
      <c r="S907" s="248"/>
      <c r="T907" s="248"/>
      <c r="U907" s="248"/>
      <c r="V907" s="248"/>
      <c r="W907" s="248"/>
      <c r="X907" s="248"/>
      <c r="Y907" s="248"/>
      <c r="Z907" s="248"/>
      <c r="AA907" s="248"/>
      <c r="AB907" s="248"/>
      <c r="AC907" s="248"/>
      <c r="AD907" s="248"/>
      <c r="AP907"/>
      <c r="AQ907"/>
      <c r="AX907"/>
    </row>
    <row r="908" spans="18:50" ht="60" customHeight="1" x14ac:dyDescent="0.25">
      <c r="R908" s="248"/>
      <c r="S908" s="248"/>
      <c r="T908" s="248"/>
      <c r="U908" s="248"/>
      <c r="V908" s="248"/>
      <c r="W908" s="248"/>
      <c r="X908" s="248"/>
      <c r="Y908" s="248"/>
      <c r="Z908" s="248"/>
      <c r="AA908" s="248"/>
      <c r="AB908" s="248"/>
      <c r="AC908" s="248"/>
      <c r="AD908" s="248"/>
      <c r="AP908"/>
      <c r="AQ908"/>
      <c r="AX908"/>
    </row>
    <row r="909" spans="18:50" ht="60" customHeight="1" x14ac:dyDescent="0.25">
      <c r="R909" s="248"/>
      <c r="S909" s="248"/>
      <c r="T909" s="248"/>
      <c r="U909" s="248"/>
      <c r="V909" s="248"/>
      <c r="W909" s="248"/>
      <c r="X909" s="248"/>
      <c r="Y909" s="248"/>
      <c r="Z909" s="248"/>
      <c r="AA909" s="248"/>
      <c r="AB909" s="248"/>
      <c r="AC909" s="248"/>
      <c r="AD909" s="248"/>
      <c r="AP909"/>
      <c r="AQ909"/>
      <c r="AX909"/>
    </row>
    <row r="910" spans="18:50" ht="60" customHeight="1" x14ac:dyDescent="0.25">
      <c r="R910" s="248"/>
      <c r="S910" s="248"/>
      <c r="T910" s="248"/>
      <c r="U910" s="248"/>
      <c r="V910" s="248"/>
      <c r="W910" s="248"/>
      <c r="X910" s="248"/>
      <c r="Y910" s="248"/>
      <c r="Z910" s="248"/>
      <c r="AA910" s="248"/>
      <c r="AB910" s="248"/>
      <c r="AC910" s="248"/>
      <c r="AD910" s="248"/>
      <c r="AP910"/>
      <c r="AQ910"/>
      <c r="AX910"/>
    </row>
    <row r="911" spans="18:50" ht="60" customHeight="1" x14ac:dyDescent="0.25">
      <c r="R911" s="248"/>
      <c r="S911" s="248"/>
      <c r="T911" s="248"/>
      <c r="U911" s="248"/>
      <c r="V911" s="248"/>
      <c r="W911" s="248"/>
      <c r="X911" s="248"/>
      <c r="Y911" s="248"/>
      <c r="Z911" s="248"/>
      <c r="AA911" s="248"/>
      <c r="AB911" s="248"/>
      <c r="AC911" s="248"/>
      <c r="AD911" s="248"/>
      <c r="AP911"/>
      <c r="AQ911"/>
      <c r="AX911"/>
    </row>
    <row r="912" spans="18:50" ht="60" customHeight="1" x14ac:dyDescent="0.25">
      <c r="R912" s="248"/>
      <c r="S912" s="248"/>
      <c r="T912" s="248"/>
      <c r="U912" s="248"/>
      <c r="V912" s="248"/>
      <c r="W912" s="248"/>
      <c r="X912" s="248"/>
      <c r="Y912" s="248"/>
      <c r="Z912" s="248"/>
      <c r="AA912" s="248"/>
      <c r="AB912" s="248"/>
      <c r="AC912" s="248"/>
      <c r="AD912" s="248"/>
      <c r="AP912"/>
      <c r="AQ912"/>
      <c r="AX912"/>
    </row>
    <row r="913" spans="18:50" ht="60" customHeight="1" x14ac:dyDescent="0.25">
      <c r="R913" s="248"/>
      <c r="S913" s="248"/>
      <c r="T913" s="248"/>
      <c r="U913" s="248"/>
      <c r="V913" s="248"/>
      <c r="W913" s="248"/>
      <c r="X913" s="248"/>
      <c r="Y913" s="248"/>
      <c r="Z913" s="248"/>
      <c r="AA913" s="248"/>
      <c r="AB913" s="248"/>
      <c r="AC913" s="248"/>
      <c r="AD913" s="248"/>
      <c r="AP913"/>
      <c r="AQ913"/>
      <c r="AX913"/>
    </row>
    <row r="914" spans="18:50" ht="60" customHeight="1" x14ac:dyDescent="0.25">
      <c r="R914" s="248"/>
      <c r="S914" s="248"/>
      <c r="T914" s="248"/>
      <c r="U914" s="248"/>
      <c r="V914" s="248"/>
      <c r="W914" s="248"/>
      <c r="X914" s="248"/>
      <c r="Y914" s="248"/>
      <c r="Z914" s="248"/>
      <c r="AA914" s="248"/>
      <c r="AB914" s="248"/>
      <c r="AC914" s="248"/>
      <c r="AD914" s="248"/>
      <c r="AP914"/>
      <c r="AQ914"/>
      <c r="AX914"/>
    </row>
    <row r="915" spans="18:50" ht="60" customHeight="1" x14ac:dyDescent="0.25">
      <c r="R915" s="248"/>
      <c r="S915" s="248"/>
      <c r="T915" s="248"/>
      <c r="U915" s="248"/>
      <c r="V915" s="248"/>
      <c r="W915" s="248"/>
      <c r="X915" s="248"/>
      <c r="Y915" s="248"/>
      <c r="Z915" s="248"/>
      <c r="AA915" s="248"/>
      <c r="AB915" s="248"/>
      <c r="AC915" s="248"/>
      <c r="AD915" s="248"/>
      <c r="AP915"/>
      <c r="AQ915"/>
      <c r="AX915"/>
    </row>
    <row r="916" spans="18:50" ht="60" customHeight="1" x14ac:dyDescent="0.25">
      <c r="R916" s="248"/>
      <c r="S916" s="248"/>
      <c r="T916" s="248"/>
      <c r="U916" s="248"/>
      <c r="V916" s="248"/>
      <c r="W916" s="248"/>
      <c r="X916" s="248"/>
      <c r="Y916" s="248"/>
      <c r="Z916" s="248"/>
      <c r="AA916" s="248"/>
      <c r="AB916" s="248"/>
      <c r="AC916" s="248"/>
      <c r="AD916" s="248"/>
      <c r="AP916"/>
      <c r="AQ916"/>
      <c r="AX916"/>
    </row>
    <row r="917" spans="18:50" ht="60" customHeight="1" x14ac:dyDescent="0.25">
      <c r="R917" s="248"/>
      <c r="S917" s="248"/>
      <c r="T917" s="248"/>
      <c r="U917" s="248"/>
      <c r="V917" s="248"/>
      <c r="W917" s="248"/>
      <c r="X917" s="248"/>
      <c r="Y917" s="248"/>
      <c r="Z917" s="248"/>
      <c r="AA917" s="248"/>
      <c r="AB917" s="248"/>
      <c r="AC917" s="248"/>
      <c r="AD917" s="248"/>
      <c r="AP917"/>
      <c r="AQ917"/>
      <c r="AX917"/>
    </row>
    <row r="918" spans="18:50" ht="60" customHeight="1" x14ac:dyDescent="0.25">
      <c r="R918" s="248"/>
      <c r="S918" s="248"/>
      <c r="T918" s="248"/>
      <c r="U918" s="248"/>
      <c r="V918" s="248"/>
      <c r="W918" s="248"/>
      <c r="X918" s="248"/>
      <c r="Y918" s="248"/>
      <c r="Z918" s="248"/>
      <c r="AA918" s="248"/>
      <c r="AB918" s="248"/>
      <c r="AC918" s="248"/>
      <c r="AD918" s="248"/>
      <c r="AP918"/>
      <c r="AQ918"/>
      <c r="AX918"/>
    </row>
    <row r="919" spans="18:50" ht="60" customHeight="1" x14ac:dyDescent="0.25">
      <c r="R919" s="248"/>
      <c r="S919" s="248"/>
      <c r="T919" s="248"/>
      <c r="U919" s="248"/>
      <c r="V919" s="248"/>
      <c r="W919" s="248"/>
      <c r="X919" s="248"/>
      <c r="Y919" s="248"/>
      <c r="Z919" s="248"/>
      <c r="AA919" s="248"/>
      <c r="AB919" s="248"/>
      <c r="AC919" s="248"/>
      <c r="AD919" s="248"/>
      <c r="AP919"/>
      <c r="AQ919"/>
      <c r="AX919"/>
    </row>
    <row r="920" spans="18:50" ht="60" customHeight="1" x14ac:dyDescent="0.25">
      <c r="R920" s="248"/>
      <c r="S920" s="248"/>
      <c r="T920" s="248"/>
      <c r="U920" s="248"/>
      <c r="V920" s="248"/>
      <c r="W920" s="248"/>
      <c r="X920" s="248"/>
      <c r="Y920" s="248"/>
      <c r="Z920" s="248"/>
      <c r="AA920" s="248"/>
      <c r="AB920" s="248"/>
      <c r="AC920" s="248"/>
      <c r="AD920" s="248"/>
      <c r="AP920"/>
      <c r="AQ920"/>
      <c r="AX920"/>
    </row>
    <row r="921" spans="18:50" ht="60" customHeight="1" x14ac:dyDescent="0.25">
      <c r="R921" s="248"/>
      <c r="S921" s="248"/>
      <c r="T921" s="248"/>
      <c r="U921" s="248"/>
      <c r="V921" s="248"/>
      <c r="W921" s="248"/>
      <c r="X921" s="248"/>
      <c r="Y921" s="248"/>
      <c r="Z921" s="248"/>
      <c r="AA921" s="248"/>
      <c r="AB921" s="248"/>
      <c r="AC921" s="248"/>
      <c r="AD921" s="248"/>
      <c r="AP921"/>
      <c r="AQ921"/>
      <c r="AX921"/>
    </row>
    <row r="922" spans="18:50" ht="60" customHeight="1" x14ac:dyDescent="0.25">
      <c r="R922" s="248"/>
      <c r="S922" s="248"/>
      <c r="T922" s="248"/>
      <c r="U922" s="248"/>
      <c r="V922" s="248"/>
      <c r="W922" s="248"/>
      <c r="X922" s="248"/>
      <c r="Y922" s="248"/>
      <c r="Z922" s="248"/>
      <c r="AA922" s="248"/>
      <c r="AB922" s="248"/>
      <c r="AC922" s="248"/>
      <c r="AD922" s="248"/>
      <c r="AP922"/>
      <c r="AQ922"/>
      <c r="AX922"/>
    </row>
    <row r="923" spans="18:50" ht="60" customHeight="1" x14ac:dyDescent="0.25">
      <c r="R923" s="248"/>
      <c r="S923" s="248"/>
      <c r="T923" s="248"/>
      <c r="U923" s="248"/>
      <c r="V923" s="248"/>
      <c r="W923" s="248"/>
      <c r="X923" s="248"/>
      <c r="Y923" s="248"/>
      <c r="Z923" s="248"/>
      <c r="AA923" s="248"/>
      <c r="AB923" s="248"/>
      <c r="AC923" s="248"/>
      <c r="AD923" s="248"/>
      <c r="AP923"/>
      <c r="AQ923"/>
      <c r="AX923"/>
    </row>
    <row r="924" spans="18:50" ht="60" customHeight="1" x14ac:dyDescent="0.25">
      <c r="R924" s="248"/>
      <c r="S924" s="248"/>
      <c r="T924" s="248"/>
      <c r="U924" s="248"/>
      <c r="V924" s="248"/>
      <c r="W924" s="248"/>
      <c r="X924" s="248"/>
      <c r="Y924" s="248"/>
      <c r="Z924" s="248"/>
      <c r="AA924" s="248"/>
      <c r="AB924" s="248"/>
      <c r="AC924" s="248"/>
      <c r="AD924" s="248"/>
      <c r="AP924"/>
      <c r="AQ924"/>
      <c r="AX924"/>
    </row>
    <row r="925" spans="18:50" ht="60" customHeight="1" x14ac:dyDescent="0.25">
      <c r="R925" s="248"/>
      <c r="S925" s="248"/>
      <c r="T925" s="248"/>
      <c r="U925" s="248"/>
      <c r="V925" s="248"/>
      <c r="W925" s="248"/>
      <c r="X925" s="248"/>
      <c r="Y925" s="248"/>
      <c r="Z925" s="248"/>
      <c r="AA925" s="248"/>
      <c r="AB925" s="248"/>
      <c r="AC925" s="248"/>
      <c r="AD925" s="248"/>
      <c r="AP925"/>
      <c r="AQ925"/>
      <c r="AX925"/>
    </row>
    <row r="926" spans="18:50" ht="60" customHeight="1" x14ac:dyDescent="0.25">
      <c r="R926" s="248"/>
      <c r="S926" s="248"/>
      <c r="T926" s="248"/>
      <c r="U926" s="248"/>
      <c r="V926" s="248"/>
      <c r="W926" s="248"/>
      <c r="X926" s="248"/>
      <c r="Y926" s="248"/>
      <c r="Z926" s="248"/>
      <c r="AA926" s="248"/>
      <c r="AB926" s="248"/>
      <c r="AC926" s="248"/>
      <c r="AD926" s="248"/>
      <c r="AP926"/>
      <c r="AQ926"/>
      <c r="AX926"/>
    </row>
    <row r="927" spans="18:50" ht="60" customHeight="1" x14ac:dyDescent="0.25">
      <c r="R927" s="248"/>
      <c r="S927" s="248"/>
      <c r="T927" s="248"/>
      <c r="U927" s="248"/>
      <c r="V927" s="248"/>
      <c r="W927" s="248"/>
      <c r="X927" s="248"/>
      <c r="Y927" s="248"/>
      <c r="Z927" s="248"/>
      <c r="AA927" s="248"/>
      <c r="AB927" s="248"/>
      <c r="AC927" s="248"/>
      <c r="AD927" s="248"/>
      <c r="AP927"/>
      <c r="AQ927"/>
      <c r="AX927"/>
    </row>
    <row r="928" spans="18:50" ht="60" customHeight="1" x14ac:dyDescent="0.25">
      <c r="R928" s="248"/>
      <c r="S928" s="248"/>
      <c r="T928" s="248"/>
      <c r="U928" s="248"/>
      <c r="V928" s="248"/>
      <c r="W928" s="248"/>
      <c r="X928" s="248"/>
      <c r="Y928" s="248"/>
      <c r="Z928" s="248"/>
      <c r="AA928" s="248"/>
      <c r="AB928" s="248"/>
      <c r="AC928" s="248"/>
      <c r="AD928" s="248"/>
      <c r="AP928"/>
      <c r="AQ928"/>
      <c r="AX928"/>
    </row>
    <row r="929" spans="18:50" ht="60" customHeight="1" x14ac:dyDescent="0.25">
      <c r="R929" s="248"/>
      <c r="S929" s="248"/>
      <c r="T929" s="248"/>
      <c r="U929" s="248"/>
      <c r="V929" s="248"/>
      <c r="W929" s="248"/>
      <c r="X929" s="248"/>
      <c r="Y929" s="248"/>
      <c r="Z929" s="248"/>
      <c r="AA929" s="248"/>
      <c r="AB929" s="248"/>
      <c r="AC929" s="248"/>
      <c r="AD929" s="248"/>
      <c r="AP929"/>
      <c r="AQ929"/>
      <c r="AX929"/>
    </row>
    <row r="930" spans="18:50" ht="60" customHeight="1" x14ac:dyDescent="0.25">
      <c r="R930" s="248"/>
      <c r="S930" s="248"/>
      <c r="T930" s="248"/>
      <c r="U930" s="248"/>
      <c r="V930" s="248"/>
      <c r="W930" s="248"/>
      <c r="X930" s="248"/>
      <c r="Y930" s="248"/>
      <c r="Z930" s="248"/>
      <c r="AA930" s="248"/>
      <c r="AB930" s="248"/>
      <c r="AC930" s="248"/>
      <c r="AD930" s="248"/>
      <c r="AP930"/>
      <c r="AQ930"/>
      <c r="AX930"/>
    </row>
    <row r="931" spans="18:50" ht="60" customHeight="1" x14ac:dyDescent="0.25">
      <c r="R931" s="248"/>
      <c r="S931" s="248"/>
      <c r="T931" s="248"/>
      <c r="U931" s="248"/>
      <c r="V931" s="248"/>
      <c r="W931" s="248"/>
      <c r="X931" s="248"/>
      <c r="Y931" s="248"/>
      <c r="Z931" s="248"/>
      <c r="AA931" s="248"/>
      <c r="AB931" s="248"/>
      <c r="AC931" s="248"/>
      <c r="AD931" s="248"/>
      <c r="AP931"/>
      <c r="AQ931"/>
      <c r="AX931"/>
    </row>
    <row r="932" spans="18:50" ht="60" customHeight="1" x14ac:dyDescent="0.25">
      <c r="R932" s="248"/>
      <c r="S932" s="248"/>
      <c r="T932" s="248"/>
      <c r="U932" s="248"/>
      <c r="V932" s="248"/>
      <c r="W932" s="248"/>
      <c r="X932" s="248"/>
      <c r="Y932" s="248"/>
      <c r="Z932" s="248"/>
      <c r="AA932" s="248"/>
      <c r="AB932" s="248"/>
      <c r="AC932" s="248"/>
      <c r="AD932" s="248"/>
      <c r="AP932"/>
      <c r="AQ932"/>
      <c r="AX932"/>
    </row>
    <row r="933" spans="18:50" ht="60" customHeight="1" x14ac:dyDescent="0.25">
      <c r="R933" s="248"/>
      <c r="S933" s="248"/>
      <c r="T933" s="248"/>
      <c r="U933" s="248"/>
      <c r="V933" s="248"/>
      <c r="W933" s="248"/>
      <c r="X933" s="248"/>
      <c r="Y933" s="248"/>
      <c r="Z933" s="248"/>
      <c r="AA933" s="248"/>
      <c r="AB933" s="248"/>
      <c r="AC933" s="248"/>
      <c r="AD933" s="248"/>
      <c r="AP933"/>
      <c r="AQ933"/>
      <c r="AX933"/>
    </row>
    <row r="934" spans="18:50" ht="60" customHeight="1" x14ac:dyDescent="0.25">
      <c r="R934" s="248"/>
      <c r="S934" s="248"/>
      <c r="T934" s="248"/>
      <c r="U934" s="248"/>
      <c r="V934" s="248"/>
      <c r="W934" s="248"/>
      <c r="X934" s="248"/>
      <c r="Y934" s="248"/>
      <c r="Z934" s="248"/>
      <c r="AA934" s="248"/>
      <c r="AB934" s="248"/>
      <c r="AC934" s="248"/>
      <c r="AD934" s="248"/>
      <c r="AP934"/>
      <c r="AQ934"/>
      <c r="AX934"/>
    </row>
    <row r="935" spans="18:50" ht="60" customHeight="1" x14ac:dyDescent="0.25">
      <c r="R935" s="248"/>
      <c r="S935" s="248"/>
      <c r="T935" s="248"/>
      <c r="U935" s="248"/>
      <c r="V935" s="248"/>
      <c r="W935" s="248"/>
      <c r="X935" s="248"/>
      <c r="Y935" s="248"/>
      <c r="Z935" s="248"/>
      <c r="AA935" s="248"/>
      <c r="AB935" s="248"/>
      <c r="AC935" s="248"/>
      <c r="AD935" s="248"/>
      <c r="AP935"/>
      <c r="AQ935"/>
      <c r="AX935"/>
    </row>
    <row r="936" spans="18:50" ht="60" customHeight="1" x14ac:dyDescent="0.25">
      <c r="R936" s="248"/>
      <c r="S936" s="248"/>
      <c r="T936" s="248"/>
      <c r="U936" s="248"/>
      <c r="V936" s="248"/>
      <c r="W936" s="248"/>
      <c r="X936" s="248"/>
      <c r="Y936" s="248"/>
      <c r="Z936" s="248"/>
      <c r="AA936" s="248"/>
      <c r="AB936" s="248"/>
      <c r="AC936" s="248"/>
      <c r="AD936" s="248"/>
      <c r="AP936"/>
      <c r="AQ936"/>
      <c r="AX936"/>
    </row>
    <row r="937" spans="18:50" ht="60" customHeight="1" x14ac:dyDescent="0.25">
      <c r="R937" s="248"/>
      <c r="S937" s="248"/>
      <c r="T937" s="248"/>
      <c r="U937" s="248"/>
      <c r="V937" s="248"/>
      <c r="W937" s="248"/>
      <c r="X937" s="248"/>
      <c r="Y937" s="248"/>
      <c r="Z937" s="248"/>
      <c r="AA937" s="248"/>
      <c r="AB937" s="248"/>
      <c r="AC937" s="248"/>
      <c r="AD937" s="248"/>
      <c r="AP937"/>
      <c r="AQ937"/>
      <c r="AX937"/>
    </row>
    <row r="938" spans="18:50" ht="60" customHeight="1" x14ac:dyDescent="0.25">
      <c r="R938" s="248"/>
      <c r="S938" s="248"/>
      <c r="T938" s="248"/>
      <c r="U938" s="248"/>
      <c r="V938" s="248"/>
      <c r="W938" s="248"/>
      <c r="X938" s="248"/>
      <c r="Y938" s="248"/>
      <c r="Z938" s="248"/>
      <c r="AA938" s="248"/>
      <c r="AB938" s="248"/>
      <c r="AC938" s="248"/>
      <c r="AD938" s="248"/>
      <c r="AP938"/>
      <c r="AQ938"/>
      <c r="AX938"/>
    </row>
    <row r="939" spans="18:50" ht="60" customHeight="1" x14ac:dyDescent="0.25">
      <c r="R939" s="248"/>
      <c r="S939" s="248"/>
      <c r="T939" s="248"/>
      <c r="U939" s="248"/>
      <c r="V939" s="248"/>
      <c r="W939" s="248"/>
      <c r="X939" s="248"/>
      <c r="Y939" s="248"/>
      <c r="Z939" s="248"/>
      <c r="AA939" s="248"/>
      <c r="AB939" s="248"/>
      <c r="AC939" s="248"/>
      <c r="AD939" s="248"/>
      <c r="AP939"/>
      <c r="AQ939"/>
      <c r="AX939"/>
    </row>
    <row r="940" spans="18:50" ht="60" customHeight="1" x14ac:dyDescent="0.25">
      <c r="R940" s="248"/>
      <c r="S940" s="248"/>
      <c r="T940" s="248"/>
      <c r="U940" s="248"/>
      <c r="V940" s="248"/>
      <c r="W940" s="248"/>
      <c r="X940" s="248"/>
      <c r="Y940" s="248"/>
      <c r="Z940" s="248"/>
      <c r="AA940" s="248"/>
      <c r="AB940" s="248"/>
      <c r="AC940" s="248"/>
      <c r="AD940" s="248"/>
      <c r="AP940"/>
      <c r="AQ940"/>
      <c r="AX940"/>
    </row>
    <row r="941" spans="18:50" ht="60" customHeight="1" x14ac:dyDescent="0.25">
      <c r="R941" s="248"/>
      <c r="S941" s="248"/>
      <c r="T941" s="248"/>
      <c r="U941" s="248"/>
      <c r="V941" s="248"/>
      <c r="W941" s="248"/>
      <c r="X941" s="248"/>
      <c r="Y941" s="248"/>
      <c r="Z941" s="248"/>
      <c r="AA941" s="248"/>
      <c r="AB941" s="248"/>
      <c r="AC941" s="248"/>
      <c r="AD941" s="248"/>
      <c r="AP941"/>
      <c r="AQ941"/>
      <c r="AX941"/>
    </row>
    <row r="942" spans="18:50" ht="60" customHeight="1" x14ac:dyDescent="0.25">
      <c r="R942" s="248"/>
      <c r="S942" s="248"/>
      <c r="T942" s="248"/>
      <c r="U942" s="248"/>
      <c r="V942" s="248"/>
      <c r="W942" s="248"/>
      <c r="X942" s="248"/>
      <c r="Y942" s="248"/>
      <c r="Z942" s="248"/>
      <c r="AA942" s="248"/>
      <c r="AB942" s="248"/>
      <c r="AC942" s="248"/>
      <c r="AD942" s="248"/>
      <c r="AP942"/>
      <c r="AQ942"/>
      <c r="AX942"/>
    </row>
    <row r="943" spans="18:50" ht="60" customHeight="1" x14ac:dyDescent="0.25">
      <c r="R943" s="248"/>
      <c r="S943" s="248"/>
      <c r="T943" s="248"/>
      <c r="U943" s="248"/>
      <c r="V943" s="248"/>
      <c r="W943" s="248"/>
      <c r="X943" s="248"/>
      <c r="Y943" s="248"/>
      <c r="Z943" s="248"/>
      <c r="AA943" s="248"/>
      <c r="AB943" s="248"/>
      <c r="AC943" s="248"/>
      <c r="AD943" s="248"/>
      <c r="AP943"/>
      <c r="AQ943"/>
      <c r="AX943"/>
    </row>
    <row r="944" spans="18:50" ht="60" customHeight="1" x14ac:dyDescent="0.25">
      <c r="R944" s="248"/>
      <c r="S944" s="248"/>
      <c r="T944" s="248"/>
      <c r="U944" s="248"/>
      <c r="V944" s="248"/>
      <c r="W944" s="248"/>
      <c r="X944" s="248"/>
      <c r="Y944" s="248"/>
      <c r="Z944" s="248"/>
      <c r="AA944" s="248"/>
      <c r="AB944" s="248"/>
      <c r="AC944" s="248"/>
      <c r="AD944" s="248"/>
      <c r="AP944"/>
      <c r="AQ944"/>
      <c r="AX944"/>
    </row>
    <row r="945" spans="18:50" ht="60" customHeight="1" x14ac:dyDescent="0.25">
      <c r="R945" s="248"/>
      <c r="S945" s="248"/>
      <c r="T945" s="248"/>
      <c r="U945" s="248"/>
      <c r="V945" s="248"/>
      <c r="W945" s="248"/>
      <c r="X945" s="248"/>
      <c r="Y945" s="248"/>
      <c r="Z945" s="248"/>
      <c r="AA945" s="248"/>
      <c r="AB945" s="248"/>
      <c r="AC945" s="248"/>
      <c r="AD945" s="248"/>
      <c r="AP945"/>
      <c r="AQ945"/>
      <c r="AX945"/>
    </row>
    <row r="946" spans="18:50" ht="60" customHeight="1" x14ac:dyDescent="0.25">
      <c r="R946" s="248"/>
      <c r="S946" s="248"/>
      <c r="T946" s="248"/>
      <c r="U946" s="248"/>
      <c r="V946" s="248"/>
      <c r="W946" s="248"/>
      <c r="X946" s="248"/>
      <c r="Y946" s="248"/>
      <c r="Z946" s="248"/>
      <c r="AA946" s="248"/>
      <c r="AB946" s="248"/>
      <c r="AC946" s="248"/>
      <c r="AD946" s="248"/>
      <c r="AP946"/>
      <c r="AQ946"/>
      <c r="AX946"/>
    </row>
    <row r="947" spans="18:50" ht="60" customHeight="1" x14ac:dyDescent="0.25">
      <c r="R947" s="248"/>
      <c r="S947" s="248"/>
      <c r="T947" s="248"/>
      <c r="U947" s="248"/>
      <c r="V947" s="248"/>
      <c r="W947" s="248"/>
      <c r="X947" s="248"/>
      <c r="Y947" s="248"/>
      <c r="Z947" s="248"/>
      <c r="AA947" s="248"/>
      <c r="AB947" s="248"/>
      <c r="AC947" s="248"/>
      <c r="AD947" s="248"/>
      <c r="AP947"/>
      <c r="AQ947"/>
      <c r="AX947"/>
    </row>
    <row r="948" spans="18:50" ht="60" customHeight="1" x14ac:dyDescent="0.25">
      <c r="R948" s="248"/>
      <c r="S948" s="248"/>
      <c r="T948" s="248"/>
      <c r="U948" s="248"/>
      <c r="V948" s="248"/>
      <c r="W948" s="248"/>
      <c r="X948" s="248"/>
      <c r="Y948" s="248"/>
      <c r="Z948" s="248"/>
      <c r="AA948" s="248"/>
      <c r="AB948" s="248"/>
      <c r="AC948" s="248"/>
      <c r="AD948" s="248"/>
      <c r="AP948"/>
      <c r="AQ948"/>
      <c r="AX948"/>
    </row>
    <row r="949" spans="18:50" ht="60" customHeight="1" x14ac:dyDescent="0.25">
      <c r="R949" s="248"/>
      <c r="S949" s="248"/>
      <c r="T949" s="248"/>
      <c r="U949" s="248"/>
      <c r="V949" s="248"/>
      <c r="W949" s="248"/>
      <c r="X949" s="248"/>
      <c r="Y949" s="248"/>
      <c r="Z949" s="248"/>
      <c r="AA949" s="248"/>
      <c r="AB949" s="248"/>
      <c r="AC949" s="248"/>
      <c r="AD949" s="248"/>
      <c r="AP949"/>
      <c r="AQ949"/>
      <c r="AX949"/>
    </row>
    <row r="950" spans="18:50" ht="60" customHeight="1" x14ac:dyDescent="0.25">
      <c r="R950" s="248"/>
      <c r="S950" s="248"/>
      <c r="T950" s="248"/>
      <c r="U950" s="248"/>
      <c r="V950" s="248"/>
      <c r="W950" s="248"/>
      <c r="X950" s="248"/>
      <c r="Y950" s="248"/>
      <c r="Z950" s="248"/>
      <c r="AA950" s="248"/>
      <c r="AB950" s="248"/>
      <c r="AC950" s="248"/>
      <c r="AD950" s="248"/>
      <c r="AP950"/>
      <c r="AQ950"/>
      <c r="AX950"/>
    </row>
    <row r="951" spans="18:50" ht="60" customHeight="1" x14ac:dyDescent="0.25">
      <c r="R951" s="248"/>
      <c r="S951" s="248"/>
      <c r="T951" s="248"/>
      <c r="U951" s="248"/>
      <c r="V951" s="248"/>
      <c r="W951" s="248"/>
      <c r="X951" s="248"/>
      <c r="Y951" s="248"/>
      <c r="Z951" s="248"/>
      <c r="AA951" s="248"/>
      <c r="AB951" s="248"/>
      <c r="AC951" s="248"/>
      <c r="AD951" s="248"/>
      <c r="AP951"/>
      <c r="AQ951"/>
      <c r="AX951"/>
    </row>
    <row r="952" spans="18:50" ht="60" customHeight="1" x14ac:dyDescent="0.25">
      <c r="R952" s="248"/>
      <c r="S952" s="248"/>
      <c r="T952" s="248"/>
      <c r="U952" s="248"/>
      <c r="V952" s="248"/>
      <c r="W952" s="248"/>
      <c r="X952" s="248"/>
      <c r="Y952" s="248"/>
      <c r="Z952" s="248"/>
      <c r="AA952" s="248"/>
      <c r="AB952" s="248"/>
      <c r="AC952" s="248"/>
      <c r="AD952" s="248"/>
      <c r="AP952"/>
      <c r="AQ952"/>
      <c r="AX952"/>
    </row>
    <row r="953" spans="18:50" ht="60" customHeight="1" x14ac:dyDescent="0.25">
      <c r="R953" s="248"/>
      <c r="S953" s="248"/>
      <c r="T953" s="248"/>
      <c r="U953" s="248"/>
      <c r="V953" s="248"/>
      <c r="W953" s="248"/>
      <c r="X953" s="248"/>
      <c r="Y953" s="248"/>
      <c r="Z953" s="248"/>
      <c r="AA953" s="248"/>
      <c r="AB953" s="248"/>
      <c r="AC953" s="248"/>
      <c r="AD953" s="248"/>
      <c r="AP953"/>
      <c r="AQ953"/>
      <c r="AX953"/>
    </row>
    <row r="954" spans="18:50" ht="60" customHeight="1" x14ac:dyDescent="0.25">
      <c r="R954" s="248"/>
      <c r="S954" s="248"/>
      <c r="T954" s="248"/>
      <c r="U954" s="248"/>
      <c r="V954" s="248"/>
      <c r="W954" s="248"/>
      <c r="X954" s="248"/>
      <c r="Y954" s="248"/>
      <c r="Z954" s="248"/>
      <c r="AA954" s="248"/>
      <c r="AB954" s="248"/>
      <c r="AC954" s="248"/>
      <c r="AD954" s="248"/>
      <c r="AP954"/>
      <c r="AQ954"/>
      <c r="AX954"/>
    </row>
    <row r="955" spans="18:50" ht="60" customHeight="1" x14ac:dyDescent="0.25">
      <c r="R955" s="248"/>
      <c r="S955" s="248"/>
      <c r="T955" s="248"/>
      <c r="U955" s="248"/>
      <c r="V955" s="248"/>
      <c r="W955" s="248"/>
      <c r="X955" s="248"/>
      <c r="Y955" s="248"/>
      <c r="Z955" s="248"/>
      <c r="AA955" s="248"/>
      <c r="AB955" s="248"/>
      <c r="AC955" s="248"/>
      <c r="AD955" s="248"/>
      <c r="AP955"/>
      <c r="AQ955"/>
      <c r="AX955"/>
    </row>
    <row r="956" spans="18:50" ht="60" customHeight="1" x14ac:dyDescent="0.25">
      <c r="R956" s="248"/>
      <c r="S956" s="248"/>
      <c r="T956" s="248"/>
      <c r="U956" s="248"/>
      <c r="V956" s="248"/>
      <c r="W956" s="248"/>
      <c r="X956" s="248"/>
      <c r="Y956" s="248"/>
      <c r="Z956" s="248"/>
      <c r="AA956" s="248"/>
      <c r="AB956" s="248"/>
      <c r="AC956" s="248"/>
      <c r="AD956" s="248"/>
      <c r="AP956"/>
      <c r="AQ956"/>
      <c r="AX956"/>
    </row>
    <row r="957" spans="18:50" ht="60" customHeight="1" x14ac:dyDescent="0.25">
      <c r="R957" s="248"/>
      <c r="S957" s="248"/>
      <c r="T957" s="248"/>
      <c r="U957" s="248"/>
      <c r="V957" s="248"/>
      <c r="W957" s="248"/>
      <c r="X957" s="248"/>
      <c r="Y957" s="248"/>
      <c r="Z957" s="248"/>
      <c r="AA957" s="248"/>
      <c r="AB957" s="248"/>
      <c r="AC957" s="248"/>
      <c r="AD957" s="248"/>
      <c r="AP957"/>
      <c r="AQ957"/>
      <c r="AX957"/>
    </row>
    <row r="958" spans="18:50" ht="60" customHeight="1" x14ac:dyDescent="0.25">
      <c r="R958" s="248"/>
      <c r="S958" s="248"/>
      <c r="T958" s="248"/>
      <c r="U958" s="248"/>
      <c r="V958" s="248"/>
      <c r="W958" s="248"/>
      <c r="X958" s="248"/>
      <c r="Y958" s="248"/>
      <c r="Z958" s="248"/>
      <c r="AA958" s="248"/>
      <c r="AB958" s="248"/>
      <c r="AC958" s="248"/>
      <c r="AD958" s="248"/>
      <c r="AP958"/>
      <c r="AQ958"/>
      <c r="AX958"/>
    </row>
    <row r="959" spans="18:50" ht="60" customHeight="1" x14ac:dyDescent="0.25">
      <c r="R959" s="248"/>
      <c r="S959" s="248"/>
      <c r="T959" s="248"/>
      <c r="U959" s="248"/>
      <c r="V959" s="248"/>
      <c r="W959" s="248"/>
      <c r="X959" s="248"/>
      <c r="Y959" s="248"/>
      <c r="Z959" s="248"/>
      <c r="AA959" s="248"/>
      <c r="AB959" s="248"/>
      <c r="AC959" s="248"/>
      <c r="AD959" s="248"/>
      <c r="AP959"/>
      <c r="AQ959"/>
      <c r="AX959"/>
    </row>
    <row r="960" spans="18:50" ht="60" customHeight="1" x14ac:dyDescent="0.25">
      <c r="R960" s="248"/>
      <c r="S960" s="248"/>
      <c r="T960" s="248"/>
      <c r="U960" s="248"/>
      <c r="V960" s="248"/>
      <c r="W960" s="248"/>
      <c r="X960" s="248"/>
      <c r="Y960" s="248"/>
      <c r="Z960" s="248"/>
      <c r="AA960" s="248"/>
      <c r="AB960" s="248"/>
      <c r="AC960" s="248"/>
      <c r="AD960" s="248"/>
      <c r="AP960"/>
      <c r="AQ960"/>
      <c r="AX960"/>
    </row>
    <row r="961" spans="18:50" ht="60" customHeight="1" x14ac:dyDescent="0.25">
      <c r="R961" s="248"/>
      <c r="S961" s="248"/>
      <c r="T961" s="248"/>
      <c r="U961" s="248"/>
      <c r="V961" s="248"/>
      <c r="W961" s="248"/>
      <c r="X961" s="248"/>
      <c r="Y961" s="248"/>
      <c r="Z961" s="248"/>
      <c r="AA961" s="248"/>
      <c r="AB961" s="248"/>
      <c r="AC961" s="248"/>
      <c r="AD961" s="248"/>
      <c r="AP961"/>
      <c r="AQ961"/>
      <c r="AX961"/>
    </row>
    <row r="962" spans="18:50" ht="60" customHeight="1" x14ac:dyDescent="0.25">
      <c r="R962" s="248"/>
      <c r="S962" s="248"/>
      <c r="T962" s="248"/>
      <c r="U962" s="248"/>
      <c r="V962" s="248"/>
      <c r="W962" s="248"/>
      <c r="X962" s="248"/>
      <c r="Y962" s="248"/>
      <c r="Z962" s="248"/>
      <c r="AA962" s="248"/>
      <c r="AB962" s="248"/>
      <c r="AC962" s="248"/>
      <c r="AD962" s="248"/>
      <c r="AP962"/>
      <c r="AQ962"/>
      <c r="AX962"/>
    </row>
    <row r="963" spans="18:50" ht="60" customHeight="1" x14ac:dyDescent="0.25">
      <c r="R963" s="248"/>
      <c r="S963" s="248"/>
      <c r="T963" s="248"/>
      <c r="U963" s="248"/>
      <c r="V963" s="248"/>
      <c r="W963" s="248"/>
      <c r="X963" s="248"/>
      <c r="Y963" s="248"/>
      <c r="Z963" s="248"/>
      <c r="AA963" s="248"/>
      <c r="AB963" s="248"/>
      <c r="AC963" s="248"/>
      <c r="AD963" s="248"/>
      <c r="AP963"/>
      <c r="AQ963"/>
      <c r="AX963"/>
    </row>
    <row r="964" spans="18:50" ht="60" customHeight="1" x14ac:dyDescent="0.25">
      <c r="R964" s="248"/>
      <c r="S964" s="248"/>
      <c r="T964" s="248"/>
      <c r="U964" s="248"/>
      <c r="V964" s="248"/>
      <c r="W964" s="248"/>
      <c r="X964" s="248"/>
      <c r="Y964" s="248"/>
      <c r="Z964" s="248"/>
      <c r="AA964" s="248"/>
      <c r="AB964" s="248"/>
      <c r="AC964" s="248"/>
      <c r="AD964" s="248"/>
      <c r="AP964"/>
      <c r="AQ964"/>
      <c r="AX964"/>
    </row>
    <row r="965" spans="18:50" ht="60" customHeight="1" x14ac:dyDescent="0.25">
      <c r="R965" s="248"/>
      <c r="S965" s="248"/>
      <c r="T965" s="248"/>
      <c r="U965" s="248"/>
      <c r="V965" s="248"/>
      <c r="W965" s="248"/>
      <c r="X965" s="248"/>
      <c r="Y965" s="248"/>
      <c r="Z965" s="248"/>
      <c r="AA965" s="248"/>
      <c r="AB965" s="248"/>
      <c r="AC965" s="248"/>
      <c r="AD965" s="248"/>
      <c r="AP965"/>
      <c r="AQ965"/>
      <c r="AX965"/>
    </row>
    <row r="966" spans="18:50" ht="60" customHeight="1" x14ac:dyDescent="0.25">
      <c r="R966" s="248"/>
      <c r="S966" s="248"/>
      <c r="T966" s="248"/>
      <c r="U966" s="248"/>
      <c r="V966" s="248"/>
      <c r="W966" s="248"/>
      <c r="X966" s="248"/>
      <c r="Y966" s="248"/>
      <c r="Z966" s="248"/>
      <c r="AA966" s="248"/>
      <c r="AB966" s="248"/>
      <c r="AC966" s="248"/>
      <c r="AD966" s="248"/>
      <c r="AP966"/>
      <c r="AQ966"/>
      <c r="AX966"/>
    </row>
    <row r="967" spans="18:50" ht="60" customHeight="1" x14ac:dyDescent="0.25">
      <c r="R967" s="248"/>
      <c r="S967" s="248"/>
      <c r="T967" s="248"/>
      <c r="U967" s="248"/>
      <c r="V967" s="248"/>
      <c r="W967" s="248"/>
      <c r="X967" s="248"/>
      <c r="Y967" s="248"/>
      <c r="Z967" s="248"/>
      <c r="AA967" s="248"/>
      <c r="AB967" s="248"/>
      <c r="AC967" s="248"/>
      <c r="AD967" s="248"/>
      <c r="AP967"/>
      <c r="AQ967"/>
      <c r="AX967"/>
    </row>
    <row r="968" spans="18:50" ht="60" customHeight="1" x14ac:dyDescent="0.25">
      <c r="R968" s="248"/>
      <c r="S968" s="248"/>
      <c r="T968" s="248"/>
      <c r="U968" s="248"/>
      <c r="V968" s="248"/>
      <c r="W968" s="248"/>
      <c r="X968" s="248"/>
      <c r="Y968" s="248"/>
      <c r="Z968" s="248"/>
      <c r="AA968" s="248"/>
      <c r="AB968" s="248"/>
      <c r="AC968" s="248"/>
      <c r="AD968" s="248"/>
      <c r="AP968"/>
      <c r="AQ968"/>
      <c r="AX968"/>
    </row>
    <row r="969" spans="18:50" ht="60" customHeight="1" x14ac:dyDescent="0.25">
      <c r="R969" s="248"/>
      <c r="S969" s="248"/>
      <c r="T969" s="248"/>
      <c r="U969" s="248"/>
      <c r="V969" s="248"/>
      <c r="W969" s="248"/>
      <c r="X969" s="248"/>
      <c r="Y969" s="248"/>
      <c r="Z969" s="248"/>
      <c r="AA969" s="248"/>
      <c r="AB969" s="248"/>
      <c r="AC969" s="248"/>
      <c r="AD969" s="248"/>
      <c r="AP969"/>
      <c r="AQ969"/>
      <c r="AX969"/>
    </row>
    <row r="970" spans="18:50" ht="60" customHeight="1" x14ac:dyDescent="0.25">
      <c r="R970" s="248"/>
      <c r="S970" s="248"/>
      <c r="T970" s="248"/>
      <c r="U970" s="248"/>
      <c r="V970" s="248"/>
      <c r="W970" s="248"/>
      <c r="X970" s="248"/>
      <c r="Y970" s="248"/>
      <c r="Z970" s="248"/>
      <c r="AA970" s="248"/>
      <c r="AB970" s="248"/>
      <c r="AC970" s="248"/>
      <c r="AD970" s="248"/>
      <c r="AP970"/>
      <c r="AQ970"/>
      <c r="AX970"/>
    </row>
    <row r="971" spans="18:50" ht="60" customHeight="1" x14ac:dyDescent="0.25">
      <c r="R971" s="248"/>
      <c r="S971" s="248"/>
      <c r="T971" s="248"/>
      <c r="U971" s="248"/>
      <c r="V971" s="248"/>
      <c r="W971" s="248"/>
      <c r="X971" s="248"/>
      <c r="Y971" s="248"/>
      <c r="Z971" s="248"/>
      <c r="AA971" s="248"/>
      <c r="AB971" s="248"/>
      <c r="AC971" s="248"/>
      <c r="AD971" s="248"/>
      <c r="AP971"/>
      <c r="AQ971"/>
      <c r="AX971"/>
    </row>
    <row r="972" spans="18:50" ht="60" customHeight="1" x14ac:dyDescent="0.25">
      <c r="R972" s="248"/>
      <c r="S972" s="248"/>
      <c r="T972" s="248"/>
      <c r="U972" s="248"/>
      <c r="V972" s="248"/>
      <c r="W972" s="248"/>
      <c r="X972" s="248"/>
      <c r="Y972" s="248"/>
      <c r="Z972" s="248"/>
      <c r="AA972" s="248"/>
      <c r="AB972" s="248"/>
      <c r="AC972" s="248"/>
      <c r="AD972" s="248"/>
      <c r="AP972"/>
      <c r="AQ972"/>
      <c r="AX972"/>
    </row>
    <row r="973" spans="18:50" ht="60" customHeight="1" x14ac:dyDescent="0.25">
      <c r="R973" s="248"/>
      <c r="S973" s="248"/>
      <c r="T973" s="248"/>
      <c r="U973" s="248"/>
      <c r="V973" s="248"/>
      <c r="W973" s="248"/>
      <c r="X973" s="248"/>
      <c r="Y973" s="248"/>
      <c r="Z973" s="248"/>
      <c r="AA973" s="248"/>
      <c r="AB973" s="248"/>
      <c r="AC973" s="248"/>
      <c r="AD973" s="248"/>
      <c r="AP973"/>
      <c r="AQ973"/>
      <c r="AX973"/>
    </row>
    <row r="974" spans="18:50" ht="60" customHeight="1" x14ac:dyDescent="0.25">
      <c r="R974" s="248"/>
      <c r="S974" s="248"/>
      <c r="T974" s="248"/>
      <c r="U974" s="248"/>
      <c r="V974" s="248"/>
      <c r="W974" s="248"/>
      <c r="X974" s="248"/>
      <c r="Y974" s="248"/>
      <c r="Z974" s="248"/>
      <c r="AA974" s="248"/>
      <c r="AB974" s="248"/>
      <c r="AC974" s="248"/>
      <c r="AD974" s="248"/>
      <c r="AP974"/>
      <c r="AQ974"/>
      <c r="AX974"/>
    </row>
    <row r="975" spans="18:50" ht="60" customHeight="1" x14ac:dyDescent="0.25">
      <c r="R975" s="248"/>
      <c r="S975" s="248"/>
      <c r="T975" s="248"/>
      <c r="U975" s="248"/>
      <c r="V975" s="248"/>
      <c r="W975" s="248"/>
      <c r="X975" s="248"/>
      <c r="Y975" s="248"/>
      <c r="Z975" s="248"/>
      <c r="AA975" s="248"/>
      <c r="AB975" s="248"/>
      <c r="AC975" s="248"/>
      <c r="AD975" s="248"/>
      <c r="AP975"/>
      <c r="AQ975"/>
      <c r="AX975"/>
    </row>
    <row r="976" spans="18:50" ht="60" customHeight="1" x14ac:dyDescent="0.25">
      <c r="R976" s="248"/>
      <c r="S976" s="248"/>
      <c r="T976" s="248"/>
      <c r="U976" s="248"/>
      <c r="V976" s="248"/>
      <c r="W976" s="248"/>
      <c r="X976" s="248"/>
      <c r="Y976" s="248"/>
      <c r="Z976" s="248"/>
      <c r="AA976" s="248"/>
      <c r="AB976" s="248"/>
      <c r="AC976" s="248"/>
      <c r="AD976" s="248"/>
      <c r="AP976"/>
      <c r="AQ976"/>
      <c r="AX976"/>
    </row>
    <row r="977" spans="18:50" ht="60" customHeight="1" x14ac:dyDescent="0.25">
      <c r="R977" s="248"/>
      <c r="S977" s="248"/>
      <c r="T977" s="248"/>
      <c r="U977" s="248"/>
      <c r="V977" s="248"/>
      <c r="W977" s="248"/>
      <c r="X977" s="248"/>
      <c r="Y977" s="248"/>
      <c r="Z977" s="248"/>
      <c r="AA977" s="248"/>
      <c r="AB977" s="248"/>
      <c r="AC977" s="248"/>
      <c r="AD977" s="248"/>
      <c r="AP977"/>
      <c r="AQ977"/>
      <c r="AX977"/>
    </row>
    <row r="978" spans="18:50" ht="60" customHeight="1" x14ac:dyDescent="0.25">
      <c r="R978" s="248"/>
      <c r="S978" s="248"/>
      <c r="T978" s="248"/>
      <c r="U978" s="248"/>
      <c r="V978" s="248"/>
      <c r="W978" s="248"/>
      <c r="X978" s="248"/>
      <c r="Y978" s="248"/>
      <c r="Z978" s="248"/>
      <c r="AA978" s="248"/>
      <c r="AB978" s="248"/>
      <c r="AC978" s="248"/>
      <c r="AD978" s="248"/>
      <c r="AP978"/>
      <c r="AQ978"/>
      <c r="AX978"/>
    </row>
    <row r="979" spans="18:50" ht="60" customHeight="1" x14ac:dyDescent="0.25">
      <c r="R979" s="248"/>
      <c r="S979" s="248"/>
      <c r="T979" s="248"/>
      <c r="U979" s="248"/>
      <c r="V979" s="248"/>
      <c r="W979" s="248"/>
      <c r="X979" s="248"/>
      <c r="Y979" s="248"/>
      <c r="Z979" s="248"/>
      <c r="AA979" s="248"/>
      <c r="AB979" s="248"/>
      <c r="AC979" s="248"/>
      <c r="AD979" s="248"/>
      <c r="AP979"/>
      <c r="AQ979"/>
      <c r="AX979"/>
    </row>
    <row r="980" spans="18:50" ht="60" customHeight="1" x14ac:dyDescent="0.25">
      <c r="R980" s="248"/>
      <c r="S980" s="248"/>
      <c r="T980" s="248"/>
      <c r="U980" s="248"/>
      <c r="V980" s="248"/>
      <c r="W980" s="248"/>
      <c r="X980" s="248"/>
      <c r="Y980" s="248"/>
      <c r="Z980" s="248"/>
      <c r="AA980" s="248"/>
      <c r="AB980" s="248"/>
      <c r="AC980" s="248"/>
      <c r="AD980" s="248"/>
      <c r="AP980"/>
      <c r="AQ980"/>
      <c r="AX980"/>
    </row>
    <row r="981" spans="18:50" ht="60" customHeight="1" x14ac:dyDescent="0.25">
      <c r="R981" s="248"/>
      <c r="S981" s="248"/>
      <c r="T981" s="248"/>
      <c r="U981" s="248"/>
      <c r="V981" s="248"/>
      <c r="W981" s="248"/>
      <c r="X981" s="248"/>
      <c r="Y981" s="248"/>
      <c r="Z981" s="248"/>
      <c r="AA981" s="248"/>
      <c r="AB981" s="248"/>
      <c r="AC981" s="248"/>
      <c r="AD981" s="248"/>
      <c r="AP981"/>
      <c r="AQ981"/>
      <c r="AX981"/>
    </row>
    <row r="982" spans="18:50" ht="60" customHeight="1" x14ac:dyDescent="0.25">
      <c r="R982" s="248"/>
      <c r="S982" s="248"/>
      <c r="T982" s="248"/>
      <c r="U982" s="248"/>
      <c r="V982" s="248"/>
      <c r="W982" s="248"/>
      <c r="X982" s="248"/>
      <c r="Y982" s="248"/>
      <c r="Z982" s="248"/>
      <c r="AA982" s="248"/>
      <c r="AB982" s="248"/>
      <c r="AC982" s="248"/>
      <c r="AD982" s="248"/>
      <c r="AP982"/>
      <c r="AQ982"/>
      <c r="AX982"/>
    </row>
    <row r="983" spans="18:50" ht="60" customHeight="1" x14ac:dyDescent="0.25">
      <c r="R983" s="248"/>
      <c r="S983" s="248"/>
      <c r="T983" s="248"/>
      <c r="U983" s="248"/>
      <c r="V983" s="248"/>
      <c r="W983" s="248"/>
      <c r="X983" s="248"/>
      <c r="Y983" s="248"/>
      <c r="Z983" s="248"/>
      <c r="AA983" s="248"/>
      <c r="AB983" s="248"/>
      <c r="AC983" s="248"/>
      <c r="AD983" s="248"/>
      <c r="AP983"/>
      <c r="AQ983"/>
      <c r="AX983"/>
    </row>
    <row r="984" spans="18:50" ht="60" customHeight="1" x14ac:dyDescent="0.25">
      <c r="R984" s="248"/>
      <c r="S984" s="248"/>
      <c r="T984" s="248"/>
      <c r="U984" s="248"/>
      <c r="V984" s="248"/>
      <c r="W984" s="248"/>
      <c r="X984" s="248"/>
      <c r="Y984" s="248"/>
      <c r="Z984" s="248"/>
      <c r="AA984" s="248"/>
      <c r="AB984" s="248"/>
      <c r="AC984" s="248"/>
      <c r="AD984" s="248"/>
      <c r="AP984"/>
      <c r="AQ984"/>
      <c r="AX984"/>
    </row>
    <row r="985" spans="18:50" ht="60" customHeight="1" x14ac:dyDescent="0.25">
      <c r="R985" s="248"/>
      <c r="S985" s="248"/>
      <c r="T985" s="248"/>
      <c r="U985" s="248"/>
      <c r="V985" s="248"/>
      <c r="W985" s="248"/>
      <c r="X985" s="248"/>
      <c r="Y985" s="248"/>
      <c r="Z985" s="248"/>
      <c r="AA985" s="248"/>
      <c r="AB985" s="248"/>
      <c r="AC985" s="248"/>
      <c r="AD985" s="248"/>
      <c r="AP985"/>
      <c r="AQ985"/>
      <c r="AX985"/>
    </row>
    <row r="986" spans="18:50" ht="60" customHeight="1" x14ac:dyDescent="0.25">
      <c r="R986" s="248"/>
      <c r="S986" s="248"/>
      <c r="T986" s="248"/>
      <c r="U986" s="248"/>
      <c r="V986" s="248"/>
      <c r="W986" s="248"/>
      <c r="X986" s="248"/>
      <c r="Y986" s="248"/>
      <c r="Z986" s="248"/>
      <c r="AA986" s="248"/>
      <c r="AB986" s="248"/>
      <c r="AC986" s="248"/>
      <c r="AD986" s="248"/>
      <c r="AP986"/>
      <c r="AQ986"/>
      <c r="AX986"/>
    </row>
    <row r="987" spans="18:50" ht="60" customHeight="1" x14ac:dyDescent="0.25">
      <c r="R987" s="248"/>
      <c r="S987" s="248"/>
      <c r="T987" s="248"/>
      <c r="U987" s="248"/>
      <c r="V987" s="248"/>
      <c r="W987" s="248"/>
      <c r="X987" s="248"/>
      <c r="Y987" s="248"/>
      <c r="Z987" s="248"/>
      <c r="AA987" s="248"/>
      <c r="AB987" s="248"/>
      <c r="AC987" s="248"/>
      <c r="AD987" s="248"/>
      <c r="AP987"/>
      <c r="AQ987"/>
      <c r="AX987"/>
    </row>
    <row r="988" spans="18:50" ht="60" customHeight="1" x14ac:dyDescent="0.25">
      <c r="R988" s="248"/>
      <c r="S988" s="248"/>
      <c r="T988" s="248"/>
      <c r="U988" s="248"/>
      <c r="V988" s="248"/>
      <c r="W988" s="248"/>
      <c r="X988" s="248"/>
      <c r="Y988" s="248"/>
      <c r="Z988" s="248"/>
      <c r="AA988" s="248"/>
      <c r="AB988" s="248"/>
      <c r="AC988" s="248"/>
      <c r="AD988" s="248"/>
      <c r="AP988"/>
      <c r="AQ988"/>
      <c r="AX988"/>
    </row>
    <row r="989" spans="18:50" ht="60" customHeight="1" x14ac:dyDescent="0.25">
      <c r="R989" s="248"/>
      <c r="S989" s="248"/>
      <c r="T989" s="248"/>
      <c r="U989" s="248"/>
      <c r="V989" s="248"/>
      <c r="W989" s="248"/>
      <c r="X989" s="248"/>
      <c r="Y989" s="248"/>
      <c r="Z989" s="248"/>
      <c r="AA989" s="248"/>
      <c r="AB989" s="248"/>
      <c r="AC989" s="248"/>
      <c r="AD989" s="248"/>
      <c r="AP989"/>
      <c r="AQ989"/>
      <c r="AX989"/>
    </row>
    <row r="990" spans="18:50" ht="60" customHeight="1" x14ac:dyDescent="0.25">
      <c r="R990" s="248"/>
      <c r="S990" s="248"/>
      <c r="T990" s="248"/>
      <c r="U990" s="248"/>
      <c r="V990" s="248"/>
      <c r="W990" s="248"/>
      <c r="X990" s="248"/>
      <c r="Y990" s="248"/>
      <c r="Z990" s="248"/>
      <c r="AA990" s="248"/>
      <c r="AB990" s="248"/>
      <c r="AC990" s="248"/>
      <c r="AD990" s="248"/>
      <c r="AP990"/>
      <c r="AQ990"/>
      <c r="AX990"/>
    </row>
    <row r="991" spans="18:50" ht="60" customHeight="1" x14ac:dyDescent="0.25">
      <c r="R991" s="248"/>
      <c r="S991" s="248"/>
      <c r="T991" s="248"/>
      <c r="U991" s="248"/>
      <c r="V991" s="248"/>
      <c r="W991" s="248"/>
      <c r="X991" s="248"/>
      <c r="Y991" s="248"/>
      <c r="Z991" s="248"/>
      <c r="AA991" s="248"/>
      <c r="AB991" s="248"/>
      <c r="AC991" s="248"/>
      <c r="AD991" s="248"/>
      <c r="AP991"/>
      <c r="AQ991"/>
      <c r="AX991"/>
    </row>
    <row r="992" spans="18:50" ht="60" customHeight="1" x14ac:dyDescent="0.25">
      <c r="R992" s="248"/>
      <c r="S992" s="248"/>
      <c r="T992" s="248"/>
      <c r="U992" s="248"/>
      <c r="V992" s="248"/>
      <c r="W992" s="248"/>
      <c r="X992" s="248"/>
      <c r="Y992" s="248"/>
      <c r="Z992" s="248"/>
      <c r="AA992" s="248"/>
      <c r="AB992" s="248"/>
      <c r="AC992" s="248"/>
      <c r="AD992" s="248"/>
      <c r="AP992"/>
      <c r="AQ992"/>
      <c r="AX992"/>
    </row>
    <row r="993" spans="18:50" ht="60" customHeight="1" x14ac:dyDescent="0.25">
      <c r="R993" s="248"/>
      <c r="S993" s="248"/>
      <c r="T993" s="248"/>
      <c r="U993" s="248"/>
      <c r="V993" s="248"/>
      <c r="W993" s="248"/>
      <c r="X993" s="248"/>
      <c r="Y993" s="248"/>
      <c r="Z993" s="248"/>
      <c r="AA993" s="248"/>
      <c r="AB993" s="248"/>
      <c r="AC993" s="248"/>
      <c r="AD993" s="248"/>
      <c r="AP993"/>
      <c r="AQ993"/>
      <c r="AX993"/>
    </row>
    <row r="994" spans="18:50" ht="60" customHeight="1" x14ac:dyDescent="0.25">
      <c r="R994" s="248"/>
      <c r="S994" s="248"/>
      <c r="T994" s="248"/>
      <c r="U994" s="248"/>
      <c r="V994" s="248"/>
      <c r="W994" s="248"/>
      <c r="X994" s="248"/>
      <c r="Y994" s="248"/>
      <c r="Z994" s="248"/>
      <c r="AA994" s="248"/>
      <c r="AB994" s="248"/>
      <c r="AC994" s="248"/>
      <c r="AD994" s="248"/>
      <c r="AP994"/>
      <c r="AQ994"/>
      <c r="AX994"/>
    </row>
    <row r="995" spans="18:50" ht="60" customHeight="1" x14ac:dyDescent="0.25">
      <c r="R995" s="248"/>
      <c r="S995" s="248"/>
      <c r="T995" s="248"/>
      <c r="U995" s="248"/>
      <c r="V995" s="248"/>
      <c r="W995" s="248"/>
      <c r="X995" s="248"/>
      <c r="Y995" s="248"/>
      <c r="Z995" s="248"/>
      <c r="AA995" s="248"/>
      <c r="AB995" s="248"/>
      <c r="AC995" s="248"/>
      <c r="AD995" s="248"/>
      <c r="AP995"/>
      <c r="AQ995"/>
      <c r="AX995"/>
    </row>
    <row r="996" spans="18:50" ht="60" customHeight="1" x14ac:dyDescent="0.25">
      <c r="R996" s="248"/>
      <c r="S996" s="248"/>
      <c r="T996" s="248"/>
      <c r="U996" s="248"/>
      <c r="V996" s="248"/>
      <c r="W996" s="248"/>
      <c r="X996" s="248"/>
      <c r="Y996" s="248"/>
      <c r="Z996" s="248"/>
      <c r="AA996" s="248"/>
      <c r="AB996" s="248"/>
      <c r="AC996" s="248"/>
      <c r="AD996" s="248"/>
      <c r="AP996"/>
      <c r="AQ996"/>
      <c r="AX996"/>
    </row>
    <row r="997" spans="18:50" ht="60" customHeight="1" x14ac:dyDescent="0.25">
      <c r="R997" s="248"/>
      <c r="S997" s="248"/>
      <c r="T997" s="248"/>
      <c r="U997" s="248"/>
      <c r="V997" s="248"/>
      <c r="W997" s="248"/>
      <c r="X997" s="248"/>
      <c r="Y997" s="248"/>
      <c r="Z997" s="248"/>
      <c r="AA997" s="248"/>
      <c r="AB997" s="248"/>
      <c r="AC997" s="248"/>
      <c r="AD997" s="248"/>
      <c r="AP997"/>
      <c r="AQ997"/>
      <c r="AX997"/>
    </row>
    <row r="998" spans="18:50" ht="60" customHeight="1" x14ac:dyDescent="0.25">
      <c r="R998" s="248"/>
      <c r="S998" s="248"/>
      <c r="T998" s="248"/>
      <c r="U998" s="248"/>
      <c r="V998" s="248"/>
      <c r="W998" s="248"/>
      <c r="X998" s="248"/>
      <c r="Y998" s="248"/>
      <c r="Z998" s="248"/>
      <c r="AA998" s="248"/>
      <c r="AB998" s="248"/>
      <c r="AC998" s="248"/>
      <c r="AD998" s="248"/>
      <c r="AP998"/>
      <c r="AQ998"/>
      <c r="AX998"/>
    </row>
    <row r="999" spans="18:50" ht="60" customHeight="1" x14ac:dyDescent="0.25">
      <c r="R999" s="248"/>
      <c r="S999" s="248"/>
      <c r="T999" s="248"/>
      <c r="U999" s="248"/>
      <c r="V999" s="248"/>
      <c r="W999" s="248"/>
      <c r="X999" s="248"/>
      <c r="Y999" s="248"/>
      <c r="Z999" s="248"/>
      <c r="AA999" s="248"/>
      <c r="AB999" s="248"/>
      <c r="AC999" s="248"/>
      <c r="AD999" s="248"/>
      <c r="AP999"/>
      <c r="AQ999"/>
      <c r="AX999"/>
    </row>
    <row r="1000" spans="18:50" ht="60" customHeight="1" x14ac:dyDescent="0.25">
      <c r="R1000" s="248"/>
      <c r="S1000" s="248"/>
      <c r="T1000" s="248"/>
      <c r="U1000" s="248"/>
      <c r="V1000" s="248"/>
      <c r="W1000" s="248"/>
      <c r="X1000" s="248"/>
      <c r="Y1000" s="248"/>
      <c r="Z1000" s="248"/>
      <c r="AA1000" s="248"/>
      <c r="AB1000" s="248"/>
      <c r="AC1000" s="248"/>
      <c r="AD1000" s="248"/>
      <c r="AP1000"/>
      <c r="AQ1000"/>
      <c r="AX1000"/>
    </row>
    <row r="1001" spans="18:50" ht="60" customHeight="1" x14ac:dyDescent="0.25">
      <c r="R1001" s="248"/>
      <c r="S1001" s="248"/>
      <c r="T1001" s="248"/>
      <c r="U1001" s="248"/>
      <c r="V1001" s="248"/>
      <c r="W1001" s="248"/>
      <c r="X1001" s="248"/>
      <c r="Y1001" s="248"/>
      <c r="Z1001" s="248"/>
      <c r="AA1001" s="248"/>
      <c r="AB1001" s="248"/>
      <c r="AC1001" s="248"/>
      <c r="AD1001" s="248"/>
      <c r="AP1001"/>
      <c r="AQ1001"/>
      <c r="AX1001"/>
    </row>
    <row r="1002" spans="18:50" ht="60" customHeight="1" x14ac:dyDescent="0.25">
      <c r="R1002" s="248"/>
      <c r="S1002" s="248"/>
      <c r="T1002" s="248"/>
      <c r="U1002" s="248"/>
      <c r="V1002" s="248"/>
      <c r="W1002" s="248"/>
      <c r="X1002" s="248"/>
      <c r="Y1002" s="248"/>
      <c r="Z1002" s="248"/>
      <c r="AA1002" s="248"/>
      <c r="AB1002" s="248"/>
      <c r="AC1002" s="248"/>
      <c r="AD1002" s="248"/>
      <c r="AP1002"/>
      <c r="AQ1002"/>
      <c r="AX1002"/>
    </row>
    <row r="1003" spans="18:50" ht="60" customHeight="1" x14ac:dyDescent="0.25">
      <c r="R1003" s="248"/>
      <c r="S1003" s="248"/>
      <c r="T1003" s="248"/>
      <c r="U1003" s="248"/>
      <c r="V1003" s="248"/>
      <c r="W1003" s="248"/>
      <c r="X1003" s="248"/>
      <c r="Y1003" s="248"/>
      <c r="Z1003" s="248"/>
      <c r="AA1003" s="248"/>
      <c r="AB1003" s="248"/>
      <c r="AC1003" s="248"/>
      <c r="AD1003" s="248"/>
      <c r="AP1003"/>
      <c r="AQ1003"/>
      <c r="AX1003"/>
    </row>
    <row r="1004" spans="18:50" ht="60" customHeight="1" x14ac:dyDescent="0.25">
      <c r="R1004" s="248"/>
      <c r="S1004" s="248"/>
      <c r="T1004" s="248"/>
      <c r="U1004" s="248"/>
      <c r="V1004" s="248"/>
      <c r="W1004" s="248"/>
      <c r="X1004" s="248"/>
      <c r="Y1004" s="248"/>
      <c r="Z1004" s="248"/>
      <c r="AA1004" s="248"/>
      <c r="AB1004" s="248"/>
      <c r="AC1004" s="248"/>
      <c r="AD1004" s="248"/>
      <c r="AP1004"/>
      <c r="AQ1004"/>
      <c r="AX1004"/>
    </row>
    <row r="1005" spans="18:50" ht="60" customHeight="1" x14ac:dyDescent="0.25">
      <c r="R1005" s="248"/>
      <c r="S1005" s="248"/>
      <c r="T1005" s="248"/>
      <c r="U1005" s="248"/>
      <c r="V1005" s="248"/>
      <c r="W1005" s="248"/>
      <c r="X1005" s="248"/>
      <c r="Y1005" s="248"/>
      <c r="Z1005" s="248"/>
      <c r="AA1005" s="248"/>
      <c r="AB1005" s="248"/>
      <c r="AC1005" s="248"/>
      <c r="AD1005" s="248"/>
      <c r="AP1005"/>
      <c r="AQ1005"/>
      <c r="AX1005"/>
    </row>
    <row r="1006" spans="18:50" ht="60" customHeight="1" x14ac:dyDescent="0.25">
      <c r="R1006" s="248"/>
      <c r="S1006" s="248"/>
      <c r="T1006" s="248"/>
      <c r="U1006" s="248"/>
      <c r="V1006" s="248"/>
      <c r="W1006" s="248"/>
      <c r="X1006" s="248"/>
      <c r="Y1006" s="248"/>
      <c r="Z1006" s="248"/>
      <c r="AA1006" s="248"/>
      <c r="AB1006" s="248"/>
      <c r="AC1006" s="248"/>
      <c r="AD1006" s="248"/>
      <c r="AP1006"/>
      <c r="AQ1006"/>
      <c r="AX1006"/>
    </row>
    <row r="1007" spans="18:50" ht="60" customHeight="1" x14ac:dyDescent="0.25">
      <c r="R1007" s="248"/>
      <c r="S1007" s="248"/>
      <c r="T1007" s="248"/>
      <c r="U1007" s="248"/>
      <c r="V1007" s="248"/>
      <c r="W1007" s="248"/>
      <c r="X1007" s="248"/>
      <c r="Y1007" s="248"/>
      <c r="Z1007" s="248"/>
      <c r="AA1007" s="248"/>
      <c r="AB1007" s="248"/>
      <c r="AC1007" s="248"/>
      <c r="AD1007" s="248"/>
      <c r="AP1007"/>
      <c r="AQ1007"/>
      <c r="AX1007"/>
    </row>
    <row r="1008" spans="18:50" ht="60" customHeight="1" x14ac:dyDescent="0.25">
      <c r="R1008" s="248"/>
      <c r="S1008" s="248"/>
      <c r="T1008" s="248"/>
      <c r="U1008" s="248"/>
      <c r="V1008" s="248"/>
      <c r="W1008" s="248"/>
      <c r="X1008" s="248"/>
      <c r="Y1008" s="248"/>
      <c r="Z1008" s="248"/>
      <c r="AA1008" s="248"/>
      <c r="AB1008" s="248"/>
      <c r="AC1008" s="248"/>
      <c r="AD1008" s="248"/>
      <c r="AP1008"/>
      <c r="AQ1008"/>
      <c r="AX1008"/>
    </row>
    <row r="1009" spans="18:50" ht="60" customHeight="1" x14ac:dyDescent="0.25">
      <c r="R1009" s="248"/>
      <c r="S1009" s="248"/>
      <c r="T1009" s="248"/>
      <c r="U1009" s="248"/>
      <c r="V1009" s="248"/>
      <c r="W1009" s="248"/>
      <c r="X1009" s="248"/>
      <c r="Y1009" s="248"/>
      <c r="Z1009" s="248"/>
      <c r="AA1009" s="248"/>
      <c r="AB1009" s="248"/>
      <c r="AC1009" s="248"/>
      <c r="AD1009" s="248"/>
      <c r="AP1009"/>
      <c r="AQ1009"/>
      <c r="AX1009"/>
    </row>
    <row r="1010" spans="18:50" ht="60" customHeight="1" x14ac:dyDescent="0.25">
      <c r="R1010" s="248"/>
      <c r="S1010" s="248"/>
      <c r="T1010" s="248"/>
      <c r="U1010" s="248"/>
      <c r="V1010" s="248"/>
      <c r="W1010" s="248"/>
      <c r="X1010" s="248"/>
      <c r="Y1010" s="248"/>
      <c r="Z1010" s="248"/>
      <c r="AA1010" s="248"/>
      <c r="AB1010" s="248"/>
      <c r="AC1010" s="248"/>
      <c r="AD1010" s="248"/>
      <c r="AP1010"/>
      <c r="AQ1010"/>
      <c r="AX1010"/>
    </row>
    <row r="1011" spans="18:50" ht="60" customHeight="1" x14ac:dyDescent="0.25">
      <c r="R1011" s="248"/>
      <c r="S1011" s="248"/>
      <c r="T1011" s="248"/>
      <c r="U1011" s="248"/>
      <c r="V1011" s="248"/>
      <c r="W1011" s="248"/>
      <c r="X1011" s="248"/>
      <c r="Y1011" s="248"/>
      <c r="Z1011" s="248"/>
      <c r="AA1011" s="248"/>
      <c r="AB1011" s="248"/>
      <c r="AC1011" s="248"/>
      <c r="AD1011" s="248"/>
      <c r="AP1011"/>
      <c r="AQ1011"/>
      <c r="AX1011"/>
    </row>
    <row r="1012" spans="18:50" ht="60" customHeight="1" x14ac:dyDescent="0.25">
      <c r="R1012" s="248"/>
      <c r="S1012" s="248"/>
      <c r="T1012" s="248"/>
      <c r="U1012" s="248"/>
      <c r="V1012" s="248"/>
      <c r="W1012" s="248"/>
      <c r="X1012" s="248"/>
      <c r="Y1012" s="248"/>
      <c r="Z1012" s="248"/>
      <c r="AA1012" s="248"/>
      <c r="AB1012" s="248"/>
      <c r="AC1012" s="248"/>
      <c r="AD1012" s="248"/>
      <c r="AP1012"/>
      <c r="AQ1012"/>
      <c r="AX1012"/>
    </row>
    <row r="1013" spans="18:50" ht="60" customHeight="1" x14ac:dyDescent="0.25">
      <c r="R1013" s="248"/>
      <c r="S1013" s="248"/>
      <c r="T1013" s="248"/>
      <c r="U1013" s="248"/>
      <c r="V1013" s="248"/>
      <c r="W1013" s="248"/>
      <c r="X1013" s="248"/>
      <c r="Y1013" s="248"/>
      <c r="Z1013" s="248"/>
      <c r="AA1013" s="248"/>
      <c r="AB1013" s="248"/>
      <c r="AC1013" s="248"/>
      <c r="AD1013" s="248"/>
      <c r="AP1013"/>
      <c r="AQ1013"/>
      <c r="AX1013"/>
    </row>
    <row r="1014" spans="18:50" ht="60" customHeight="1" x14ac:dyDescent="0.25">
      <c r="R1014" s="248"/>
      <c r="S1014" s="248"/>
      <c r="T1014" s="248"/>
      <c r="U1014" s="248"/>
      <c r="V1014" s="248"/>
      <c r="W1014" s="248"/>
      <c r="X1014" s="248"/>
      <c r="Y1014" s="248"/>
      <c r="Z1014" s="248"/>
      <c r="AA1014" s="248"/>
      <c r="AB1014" s="248"/>
      <c r="AC1014" s="248"/>
      <c r="AD1014" s="248"/>
      <c r="AP1014"/>
      <c r="AQ1014"/>
      <c r="AX1014"/>
    </row>
    <row r="1015" spans="18:50" ht="60" customHeight="1" x14ac:dyDescent="0.25">
      <c r="R1015" s="248"/>
      <c r="S1015" s="248"/>
      <c r="T1015" s="248"/>
      <c r="U1015" s="248"/>
      <c r="V1015" s="248"/>
      <c r="W1015" s="248"/>
      <c r="X1015" s="248"/>
      <c r="Y1015" s="248"/>
      <c r="Z1015" s="248"/>
      <c r="AA1015" s="248"/>
      <c r="AB1015" s="248"/>
      <c r="AC1015" s="248"/>
      <c r="AD1015" s="248"/>
      <c r="AP1015"/>
      <c r="AQ1015"/>
      <c r="AX1015"/>
    </row>
    <row r="1016" spans="18:50" ht="60" customHeight="1" x14ac:dyDescent="0.25">
      <c r="R1016" s="248"/>
      <c r="S1016" s="248"/>
      <c r="T1016" s="248"/>
      <c r="U1016" s="248"/>
      <c r="V1016" s="248"/>
      <c r="W1016" s="248"/>
      <c r="X1016" s="248"/>
      <c r="Y1016" s="248"/>
      <c r="Z1016" s="248"/>
      <c r="AA1016" s="248"/>
      <c r="AB1016" s="248"/>
      <c r="AC1016" s="248"/>
      <c r="AD1016" s="248"/>
      <c r="AP1016"/>
      <c r="AQ1016"/>
      <c r="AX1016"/>
    </row>
    <row r="1017" spans="18:50" ht="60" customHeight="1" x14ac:dyDescent="0.25">
      <c r="R1017" s="248"/>
      <c r="S1017" s="248"/>
      <c r="T1017" s="248"/>
      <c r="U1017" s="248"/>
      <c r="V1017" s="248"/>
      <c r="W1017" s="248"/>
      <c r="X1017" s="248"/>
      <c r="Y1017" s="248"/>
      <c r="Z1017" s="248"/>
      <c r="AA1017" s="248"/>
      <c r="AB1017" s="248"/>
      <c r="AC1017" s="248"/>
      <c r="AD1017" s="248"/>
      <c r="AP1017"/>
      <c r="AQ1017"/>
      <c r="AX1017"/>
    </row>
    <row r="1018" spans="18:50" ht="60" customHeight="1" x14ac:dyDescent="0.25">
      <c r="R1018" s="248"/>
      <c r="S1018" s="248"/>
      <c r="T1018" s="248"/>
      <c r="U1018" s="248"/>
      <c r="V1018" s="248"/>
      <c r="W1018" s="248"/>
      <c r="X1018" s="248"/>
      <c r="Y1018" s="248"/>
      <c r="Z1018" s="248"/>
      <c r="AA1018" s="248"/>
      <c r="AB1018" s="248"/>
      <c r="AC1018" s="248"/>
      <c r="AD1018" s="248"/>
      <c r="AP1018"/>
      <c r="AQ1018"/>
      <c r="AX1018"/>
    </row>
    <row r="1019" spans="18:50" ht="60" customHeight="1" x14ac:dyDescent="0.25">
      <c r="R1019" s="248"/>
      <c r="S1019" s="248"/>
      <c r="T1019" s="248"/>
      <c r="U1019" s="248"/>
      <c r="V1019" s="248"/>
      <c r="W1019" s="248"/>
      <c r="X1019" s="248"/>
      <c r="Y1019" s="248"/>
      <c r="Z1019" s="248"/>
      <c r="AA1019" s="248"/>
      <c r="AB1019" s="248"/>
      <c r="AC1019" s="248"/>
      <c r="AD1019" s="248"/>
      <c r="AP1019"/>
      <c r="AQ1019"/>
      <c r="AX1019"/>
    </row>
    <row r="1020" spans="18:50" ht="60" customHeight="1" x14ac:dyDescent="0.25">
      <c r="R1020" s="248"/>
      <c r="S1020" s="248"/>
      <c r="T1020" s="248"/>
      <c r="U1020" s="248"/>
      <c r="V1020" s="248"/>
      <c r="W1020" s="248"/>
      <c r="X1020" s="248"/>
      <c r="Y1020" s="248"/>
      <c r="Z1020" s="248"/>
      <c r="AA1020" s="248"/>
      <c r="AB1020" s="248"/>
      <c r="AC1020" s="248"/>
      <c r="AD1020" s="248"/>
      <c r="AP1020"/>
      <c r="AQ1020"/>
      <c r="AX1020"/>
    </row>
    <row r="1021" spans="18:50" ht="60" customHeight="1" x14ac:dyDescent="0.25">
      <c r="R1021" s="248"/>
      <c r="S1021" s="248"/>
      <c r="T1021" s="248"/>
      <c r="U1021" s="248"/>
      <c r="V1021" s="248"/>
      <c r="W1021" s="248"/>
      <c r="X1021" s="248"/>
      <c r="Y1021" s="248"/>
      <c r="Z1021" s="248"/>
      <c r="AA1021" s="248"/>
      <c r="AB1021" s="248"/>
      <c r="AC1021" s="248"/>
      <c r="AD1021" s="248"/>
      <c r="AP1021"/>
      <c r="AQ1021"/>
      <c r="AX1021"/>
    </row>
    <row r="1022" spans="18:50" ht="60" customHeight="1" x14ac:dyDescent="0.25">
      <c r="R1022" s="248"/>
      <c r="S1022" s="248"/>
      <c r="T1022" s="248"/>
      <c r="U1022" s="248"/>
      <c r="V1022" s="248"/>
      <c r="W1022" s="248"/>
      <c r="X1022" s="248"/>
      <c r="Y1022" s="248"/>
      <c r="Z1022" s="248"/>
      <c r="AA1022" s="248"/>
      <c r="AB1022" s="248"/>
      <c r="AC1022" s="248"/>
      <c r="AD1022" s="248"/>
      <c r="AP1022"/>
      <c r="AQ1022"/>
      <c r="AX1022"/>
    </row>
    <row r="1023" spans="18:50" ht="60" customHeight="1" x14ac:dyDescent="0.25">
      <c r="R1023" s="248"/>
      <c r="S1023" s="248"/>
      <c r="T1023" s="248"/>
      <c r="U1023" s="248"/>
      <c r="V1023" s="248"/>
      <c r="W1023" s="248"/>
      <c r="X1023" s="248"/>
      <c r="Y1023" s="248"/>
      <c r="Z1023" s="248"/>
      <c r="AA1023" s="248"/>
      <c r="AB1023" s="248"/>
      <c r="AC1023" s="248"/>
      <c r="AD1023" s="248"/>
      <c r="AP1023"/>
      <c r="AQ1023"/>
      <c r="AX1023"/>
    </row>
    <row r="1024" spans="18:50" ht="60" customHeight="1" x14ac:dyDescent="0.25">
      <c r="R1024" s="248"/>
      <c r="S1024" s="248"/>
      <c r="T1024" s="248"/>
      <c r="U1024" s="248"/>
      <c r="V1024" s="248"/>
      <c r="W1024" s="248"/>
      <c r="X1024" s="248"/>
      <c r="Y1024" s="248"/>
      <c r="Z1024" s="248"/>
      <c r="AA1024" s="248"/>
      <c r="AB1024" s="248"/>
      <c r="AC1024" s="248"/>
      <c r="AD1024" s="248"/>
      <c r="AP1024"/>
      <c r="AQ1024"/>
      <c r="AX1024"/>
    </row>
    <row r="1025" spans="18:50" ht="60" customHeight="1" x14ac:dyDescent="0.25">
      <c r="R1025" s="248"/>
      <c r="S1025" s="248"/>
      <c r="T1025" s="248"/>
      <c r="U1025" s="248"/>
      <c r="V1025" s="248"/>
      <c r="W1025" s="248"/>
      <c r="X1025" s="248"/>
      <c r="Y1025" s="248"/>
      <c r="Z1025" s="248"/>
      <c r="AA1025" s="248"/>
      <c r="AB1025" s="248"/>
      <c r="AC1025" s="248"/>
      <c r="AD1025" s="248"/>
      <c r="AP1025"/>
      <c r="AQ1025"/>
      <c r="AX1025"/>
    </row>
    <row r="1026" spans="18:50" ht="60" customHeight="1" x14ac:dyDescent="0.25">
      <c r="R1026" s="248"/>
      <c r="S1026" s="248"/>
      <c r="T1026" s="248"/>
      <c r="U1026" s="248"/>
      <c r="V1026" s="248"/>
      <c r="W1026" s="248"/>
      <c r="X1026" s="248"/>
      <c r="Y1026" s="248"/>
      <c r="Z1026" s="248"/>
      <c r="AA1026" s="248"/>
      <c r="AB1026" s="248"/>
      <c r="AC1026" s="248"/>
      <c r="AD1026" s="248"/>
      <c r="AP1026"/>
      <c r="AQ1026"/>
      <c r="AX1026"/>
    </row>
    <row r="1027" spans="18:50" ht="60" customHeight="1" x14ac:dyDescent="0.25">
      <c r="R1027" s="248"/>
      <c r="S1027" s="248"/>
      <c r="T1027" s="248"/>
      <c r="U1027" s="248"/>
      <c r="V1027" s="248"/>
      <c r="W1027" s="248"/>
      <c r="X1027" s="248"/>
      <c r="Y1027" s="248"/>
      <c r="Z1027" s="248"/>
      <c r="AA1027" s="248"/>
      <c r="AB1027" s="248"/>
      <c r="AC1027" s="248"/>
      <c r="AD1027" s="248"/>
      <c r="AP1027"/>
      <c r="AQ1027"/>
      <c r="AX1027"/>
    </row>
    <row r="1028" spans="18:50" ht="60" customHeight="1" x14ac:dyDescent="0.25">
      <c r="R1028" s="248"/>
      <c r="S1028" s="248"/>
      <c r="T1028" s="248"/>
      <c r="U1028" s="248"/>
      <c r="V1028" s="248"/>
      <c r="W1028" s="248"/>
      <c r="X1028" s="248"/>
      <c r="Y1028" s="248"/>
      <c r="Z1028" s="248"/>
      <c r="AA1028" s="248"/>
      <c r="AB1028" s="248"/>
      <c r="AC1028" s="248"/>
      <c r="AD1028" s="248"/>
      <c r="AP1028"/>
      <c r="AQ1028"/>
      <c r="AX1028"/>
    </row>
    <row r="1029" spans="18:50" ht="60" customHeight="1" x14ac:dyDescent="0.25">
      <c r="R1029" s="248"/>
      <c r="S1029" s="248"/>
      <c r="T1029" s="248"/>
      <c r="U1029" s="248"/>
      <c r="V1029" s="248"/>
      <c r="W1029" s="248"/>
      <c r="X1029" s="248"/>
      <c r="Y1029" s="248"/>
      <c r="Z1029" s="248"/>
      <c r="AA1029" s="248"/>
      <c r="AB1029" s="248"/>
      <c r="AC1029" s="248"/>
      <c r="AD1029" s="248"/>
      <c r="AP1029"/>
      <c r="AQ1029"/>
      <c r="AX1029"/>
    </row>
    <row r="1030" spans="18:50" ht="60" customHeight="1" x14ac:dyDescent="0.25">
      <c r="R1030" s="248"/>
      <c r="S1030" s="248"/>
      <c r="T1030" s="248"/>
      <c r="U1030" s="248"/>
      <c r="V1030" s="248"/>
      <c r="W1030" s="248"/>
      <c r="X1030" s="248"/>
      <c r="Y1030" s="248"/>
      <c r="Z1030" s="248"/>
      <c r="AA1030" s="248"/>
      <c r="AB1030" s="248"/>
      <c r="AC1030" s="248"/>
      <c r="AD1030" s="248"/>
      <c r="AP1030"/>
      <c r="AQ1030"/>
      <c r="AX1030"/>
    </row>
    <row r="1031" spans="18:50" ht="60" customHeight="1" x14ac:dyDescent="0.25">
      <c r="R1031" s="248"/>
      <c r="S1031" s="248"/>
      <c r="T1031" s="248"/>
      <c r="U1031" s="248"/>
      <c r="V1031" s="248"/>
      <c r="W1031" s="248"/>
      <c r="X1031" s="248"/>
      <c r="Y1031" s="248"/>
      <c r="Z1031" s="248"/>
      <c r="AA1031" s="248"/>
      <c r="AB1031" s="248"/>
      <c r="AC1031" s="248"/>
      <c r="AD1031" s="248"/>
      <c r="AP1031"/>
      <c r="AQ1031"/>
      <c r="AX1031"/>
    </row>
    <row r="1032" spans="18:50" ht="60" customHeight="1" x14ac:dyDescent="0.25">
      <c r="R1032" s="248"/>
      <c r="S1032" s="248"/>
      <c r="T1032" s="248"/>
      <c r="U1032" s="248"/>
      <c r="V1032" s="248"/>
      <c r="W1032" s="248"/>
      <c r="X1032" s="248"/>
      <c r="Y1032" s="248"/>
      <c r="Z1032" s="248"/>
      <c r="AA1032" s="248"/>
      <c r="AB1032" s="248"/>
      <c r="AC1032" s="248"/>
      <c r="AD1032" s="248"/>
      <c r="AP1032"/>
      <c r="AQ1032"/>
      <c r="AX1032"/>
    </row>
    <row r="1033" spans="18:50" ht="60" customHeight="1" x14ac:dyDescent="0.25">
      <c r="R1033" s="248"/>
      <c r="S1033" s="248"/>
      <c r="T1033" s="248"/>
      <c r="U1033" s="248"/>
      <c r="V1033" s="248"/>
      <c r="W1033" s="248"/>
      <c r="X1033" s="248"/>
      <c r="Y1033" s="248"/>
      <c r="Z1033" s="248"/>
      <c r="AA1033" s="248"/>
      <c r="AB1033" s="248"/>
      <c r="AC1033" s="248"/>
      <c r="AD1033" s="248"/>
      <c r="AP1033"/>
      <c r="AQ1033"/>
      <c r="AX1033"/>
    </row>
    <row r="1034" spans="18:50" ht="60" customHeight="1" x14ac:dyDescent="0.25">
      <c r="R1034" s="248"/>
      <c r="S1034" s="248"/>
      <c r="T1034" s="248"/>
      <c r="U1034" s="248"/>
      <c r="V1034" s="248"/>
      <c r="W1034" s="248"/>
      <c r="X1034" s="248"/>
      <c r="Y1034" s="248"/>
      <c r="Z1034" s="248"/>
      <c r="AA1034" s="248"/>
      <c r="AB1034" s="248"/>
      <c r="AC1034" s="248"/>
      <c r="AD1034" s="248"/>
      <c r="AP1034"/>
      <c r="AQ1034"/>
      <c r="AX1034"/>
    </row>
    <row r="1035" spans="18:50" ht="60" customHeight="1" x14ac:dyDescent="0.25">
      <c r="R1035" s="248"/>
      <c r="S1035" s="248"/>
      <c r="T1035" s="248"/>
      <c r="U1035" s="248"/>
      <c r="V1035" s="248"/>
      <c r="W1035" s="248"/>
      <c r="X1035" s="248"/>
      <c r="Y1035" s="248"/>
      <c r="Z1035" s="248"/>
      <c r="AA1035" s="248"/>
      <c r="AB1035" s="248"/>
      <c r="AC1035" s="248"/>
      <c r="AD1035" s="248"/>
      <c r="AP1035"/>
      <c r="AQ1035"/>
      <c r="AX1035"/>
    </row>
    <row r="1036" spans="18:50" ht="60" customHeight="1" x14ac:dyDescent="0.25">
      <c r="R1036" s="248"/>
      <c r="S1036" s="248"/>
      <c r="T1036" s="248"/>
      <c r="U1036" s="248"/>
      <c r="V1036" s="248"/>
      <c r="W1036" s="248"/>
      <c r="X1036" s="248"/>
      <c r="Y1036" s="248"/>
      <c r="Z1036" s="248"/>
      <c r="AA1036" s="248"/>
      <c r="AB1036" s="248"/>
      <c r="AC1036" s="248"/>
      <c r="AD1036" s="248"/>
      <c r="AP1036"/>
      <c r="AQ1036"/>
      <c r="AX1036"/>
    </row>
    <row r="1037" spans="18:50" ht="60" customHeight="1" x14ac:dyDescent="0.25">
      <c r="R1037" s="248"/>
      <c r="S1037" s="248"/>
      <c r="T1037" s="248"/>
      <c r="U1037" s="248"/>
      <c r="V1037" s="248"/>
      <c r="W1037" s="248"/>
      <c r="X1037" s="248"/>
      <c r="Y1037" s="248"/>
      <c r="Z1037" s="248"/>
      <c r="AA1037" s="248"/>
      <c r="AB1037" s="248"/>
      <c r="AC1037" s="248"/>
      <c r="AD1037" s="248"/>
      <c r="AP1037"/>
      <c r="AQ1037"/>
      <c r="AX1037"/>
    </row>
    <row r="1038" spans="18:50" ht="60" customHeight="1" x14ac:dyDescent="0.25">
      <c r="R1038" s="248"/>
      <c r="S1038" s="248"/>
      <c r="T1038" s="248"/>
      <c r="U1038" s="248"/>
      <c r="V1038" s="248"/>
      <c r="W1038" s="248"/>
      <c r="X1038" s="248"/>
      <c r="Y1038" s="248"/>
      <c r="Z1038" s="248"/>
      <c r="AA1038" s="248"/>
      <c r="AB1038" s="248"/>
      <c r="AC1038" s="248"/>
      <c r="AD1038" s="248"/>
      <c r="AP1038"/>
      <c r="AQ1038"/>
      <c r="AX1038"/>
    </row>
    <row r="1039" spans="18:50" ht="60" customHeight="1" x14ac:dyDescent="0.25">
      <c r="R1039" s="248"/>
      <c r="S1039" s="248"/>
      <c r="T1039" s="248"/>
      <c r="U1039" s="248"/>
      <c r="V1039" s="248"/>
      <c r="W1039" s="248"/>
      <c r="X1039" s="248"/>
      <c r="Y1039" s="248"/>
      <c r="Z1039" s="248"/>
      <c r="AA1039" s="248"/>
      <c r="AB1039" s="248"/>
      <c r="AC1039" s="248"/>
      <c r="AD1039" s="248"/>
      <c r="AP1039"/>
      <c r="AQ1039"/>
      <c r="AX1039"/>
    </row>
    <row r="1040" spans="18:50" ht="60" customHeight="1" x14ac:dyDescent="0.25">
      <c r="R1040" s="248"/>
      <c r="S1040" s="248"/>
      <c r="T1040" s="248"/>
      <c r="U1040" s="248"/>
      <c r="V1040" s="248"/>
      <c r="W1040" s="248"/>
      <c r="X1040" s="248"/>
      <c r="Y1040" s="248"/>
      <c r="Z1040" s="248"/>
      <c r="AA1040" s="248"/>
      <c r="AB1040" s="248"/>
      <c r="AC1040" s="248"/>
      <c r="AD1040" s="248"/>
      <c r="AP1040"/>
      <c r="AQ1040"/>
      <c r="AX1040"/>
    </row>
    <row r="1041" spans="18:50" ht="60" customHeight="1" x14ac:dyDescent="0.25">
      <c r="R1041" s="248"/>
      <c r="S1041" s="248"/>
      <c r="T1041" s="248"/>
      <c r="U1041" s="248"/>
      <c r="V1041" s="248"/>
      <c r="W1041" s="248"/>
      <c r="X1041" s="248"/>
      <c r="Y1041" s="248"/>
      <c r="Z1041" s="248"/>
      <c r="AA1041" s="248"/>
      <c r="AB1041" s="248"/>
      <c r="AC1041" s="248"/>
      <c r="AD1041" s="248"/>
      <c r="AP1041"/>
      <c r="AQ1041"/>
      <c r="AX1041"/>
    </row>
    <row r="1042" spans="18:50" ht="60" customHeight="1" x14ac:dyDescent="0.25">
      <c r="R1042" s="248"/>
      <c r="S1042" s="248"/>
      <c r="T1042" s="248"/>
      <c r="U1042" s="248"/>
      <c r="V1042" s="248"/>
      <c r="W1042" s="248"/>
      <c r="X1042" s="248"/>
      <c r="Y1042" s="248"/>
      <c r="Z1042" s="248"/>
      <c r="AA1042" s="248"/>
      <c r="AB1042" s="248"/>
      <c r="AC1042" s="248"/>
      <c r="AD1042" s="248"/>
      <c r="AP1042"/>
      <c r="AQ1042"/>
      <c r="AX1042"/>
    </row>
    <row r="1043" spans="18:50" ht="60" customHeight="1" x14ac:dyDescent="0.25">
      <c r="R1043" s="248"/>
      <c r="S1043" s="248"/>
      <c r="T1043" s="248"/>
      <c r="U1043" s="248"/>
      <c r="V1043" s="248"/>
      <c r="W1043" s="248"/>
      <c r="X1043" s="248"/>
      <c r="Y1043" s="248"/>
      <c r="Z1043" s="248"/>
      <c r="AA1043" s="248"/>
      <c r="AB1043" s="248"/>
      <c r="AC1043" s="248"/>
      <c r="AD1043" s="248"/>
      <c r="AP1043"/>
      <c r="AQ1043"/>
      <c r="AX1043"/>
    </row>
    <row r="1044" spans="18:50" ht="60" customHeight="1" x14ac:dyDescent="0.25">
      <c r="R1044" s="248"/>
      <c r="S1044" s="248"/>
      <c r="T1044" s="248"/>
      <c r="U1044" s="248"/>
      <c r="V1044" s="248"/>
      <c r="W1044" s="248"/>
      <c r="X1044" s="248"/>
      <c r="Y1044" s="248"/>
      <c r="Z1044" s="248"/>
      <c r="AA1044" s="248"/>
      <c r="AB1044" s="248"/>
      <c r="AC1044" s="248"/>
      <c r="AD1044" s="248"/>
      <c r="AP1044"/>
      <c r="AQ1044"/>
      <c r="AX1044"/>
    </row>
    <row r="1045" spans="18:50" ht="60" customHeight="1" x14ac:dyDescent="0.25">
      <c r="R1045" s="248"/>
      <c r="S1045" s="248"/>
      <c r="T1045" s="248"/>
      <c r="U1045" s="248"/>
      <c r="V1045" s="248"/>
      <c r="W1045" s="248"/>
      <c r="X1045" s="248"/>
      <c r="Y1045" s="248"/>
      <c r="Z1045" s="248"/>
      <c r="AA1045" s="248"/>
      <c r="AB1045" s="248"/>
      <c r="AC1045" s="248"/>
      <c r="AD1045" s="248"/>
      <c r="AP1045"/>
      <c r="AQ1045"/>
      <c r="AX1045"/>
    </row>
    <row r="1046" spans="18:50" ht="60" customHeight="1" x14ac:dyDescent="0.25">
      <c r="R1046" s="248"/>
      <c r="S1046" s="248"/>
      <c r="T1046" s="248"/>
      <c r="U1046" s="248"/>
      <c r="V1046" s="248"/>
      <c r="W1046" s="248"/>
      <c r="X1046" s="248"/>
      <c r="Y1046" s="248"/>
      <c r="Z1046" s="248"/>
      <c r="AA1046" s="248"/>
      <c r="AB1046" s="248"/>
      <c r="AC1046" s="248"/>
      <c r="AD1046" s="248"/>
      <c r="AP1046"/>
      <c r="AQ1046"/>
      <c r="AX1046"/>
    </row>
    <row r="1047" spans="18:50" ht="60" customHeight="1" x14ac:dyDescent="0.25">
      <c r="R1047" s="248"/>
      <c r="S1047" s="248"/>
      <c r="T1047" s="248"/>
      <c r="U1047" s="248"/>
      <c r="V1047" s="248"/>
      <c r="W1047" s="248"/>
      <c r="X1047" s="248"/>
      <c r="Y1047" s="248"/>
      <c r="Z1047" s="248"/>
      <c r="AA1047" s="248"/>
      <c r="AB1047" s="248"/>
      <c r="AC1047" s="248"/>
      <c r="AD1047" s="248"/>
      <c r="AP1047"/>
      <c r="AQ1047"/>
      <c r="AX1047"/>
    </row>
    <row r="1048" spans="18:50" ht="60" customHeight="1" x14ac:dyDescent="0.25">
      <c r="R1048" s="248"/>
      <c r="S1048" s="248"/>
      <c r="T1048" s="248"/>
      <c r="U1048" s="248"/>
      <c r="V1048" s="248"/>
      <c r="W1048" s="248"/>
      <c r="X1048" s="248"/>
      <c r="Y1048" s="248"/>
      <c r="Z1048" s="248"/>
      <c r="AA1048" s="248"/>
      <c r="AB1048" s="248"/>
      <c r="AC1048" s="248"/>
      <c r="AD1048" s="248"/>
      <c r="AP1048"/>
      <c r="AQ1048"/>
      <c r="AX1048"/>
    </row>
    <row r="1049" spans="18:50" ht="60" customHeight="1" x14ac:dyDescent="0.25">
      <c r="R1049" s="248"/>
      <c r="S1049" s="248"/>
      <c r="T1049" s="248"/>
      <c r="U1049" s="248"/>
      <c r="V1049" s="248"/>
      <c r="W1049" s="248"/>
      <c r="X1049" s="248"/>
      <c r="Y1049" s="248"/>
      <c r="Z1049" s="248"/>
      <c r="AA1049" s="248"/>
      <c r="AB1049" s="248"/>
      <c r="AC1049" s="248"/>
      <c r="AD1049" s="248"/>
      <c r="AP1049"/>
      <c r="AQ1049"/>
      <c r="AX1049"/>
    </row>
    <row r="1050" spans="18:50" ht="60" customHeight="1" x14ac:dyDescent="0.25">
      <c r="R1050" s="248"/>
      <c r="S1050" s="248"/>
      <c r="T1050" s="248"/>
      <c r="U1050" s="248"/>
      <c r="V1050" s="248"/>
      <c r="W1050" s="248"/>
      <c r="X1050" s="248"/>
      <c r="Y1050" s="248"/>
      <c r="Z1050" s="248"/>
      <c r="AA1050" s="248"/>
      <c r="AB1050" s="248"/>
      <c r="AC1050" s="248"/>
      <c r="AD1050" s="248"/>
      <c r="AP1050"/>
      <c r="AQ1050"/>
      <c r="AX1050"/>
    </row>
    <row r="1051" spans="18:50" ht="60" customHeight="1" x14ac:dyDescent="0.25">
      <c r="R1051" s="248"/>
      <c r="S1051" s="248"/>
      <c r="T1051" s="248"/>
      <c r="U1051" s="248"/>
      <c r="V1051" s="248"/>
      <c r="W1051" s="248"/>
      <c r="X1051" s="248"/>
      <c r="Y1051" s="248"/>
      <c r="Z1051" s="248"/>
      <c r="AA1051" s="248"/>
      <c r="AB1051" s="248"/>
      <c r="AC1051" s="248"/>
      <c r="AD1051" s="248"/>
      <c r="AP1051"/>
      <c r="AQ1051"/>
      <c r="AX1051"/>
    </row>
    <row r="1052" spans="18:50" ht="60" customHeight="1" x14ac:dyDescent="0.25">
      <c r="R1052" s="248"/>
      <c r="S1052" s="248"/>
      <c r="T1052" s="248"/>
      <c r="U1052" s="248"/>
      <c r="V1052" s="248"/>
      <c r="W1052" s="248"/>
      <c r="X1052" s="248"/>
      <c r="Y1052" s="248"/>
      <c r="Z1052" s="248"/>
      <c r="AA1052" s="248"/>
      <c r="AB1052" s="248"/>
      <c r="AC1052" s="248"/>
      <c r="AD1052" s="248"/>
      <c r="AP1052"/>
      <c r="AQ1052"/>
      <c r="AX1052"/>
    </row>
    <row r="1053" spans="18:50" ht="60" customHeight="1" x14ac:dyDescent="0.25">
      <c r="R1053" s="248"/>
      <c r="S1053" s="248"/>
      <c r="T1053" s="248"/>
      <c r="U1053" s="248"/>
      <c r="V1053" s="248"/>
      <c r="W1053" s="248"/>
      <c r="X1053" s="248"/>
      <c r="Y1053" s="248"/>
      <c r="Z1053" s="248"/>
      <c r="AA1053" s="248"/>
      <c r="AB1053" s="248"/>
      <c r="AC1053" s="248"/>
      <c r="AD1053" s="248"/>
      <c r="AP1053"/>
      <c r="AQ1053"/>
      <c r="AX1053"/>
    </row>
    <row r="1054" spans="18:50" ht="60" customHeight="1" x14ac:dyDescent="0.25">
      <c r="R1054" s="248"/>
      <c r="S1054" s="248"/>
      <c r="T1054" s="248"/>
      <c r="U1054" s="248"/>
      <c r="V1054" s="248"/>
      <c r="W1054" s="248"/>
      <c r="X1054" s="248"/>
      <c r="Y1054" s="248"/>
      <c r="Z1054" s="248"/>
      <c r="AA1054" s="248"/>
      <c r="AB1054" s="248"/>
      <c r="AC1054" s="248"/>
      <c r="AD1054" s="248"/>
      <c r="AP1054"/>
      <c r="AQ1054"/>
      <c r="AX1054"/>
    </row>
    <row r="1055" spans="18:50" ht="60" customHeight="1" x14ac:dyDescent="0.25">
      <c r="R1055" s="248"/>
      <c r="S1055" s="248"/>
      <c r="T1055" s="248"/>
      <c r="U1055" s="248"/>
      <c r="V1055" s="248"/>
      <c r="W1055" s="248"/>
      <c r="X1055" s="248"/>
      <c r="Y1055" s="248"/>
      <c r="Z1055" s="248"/>
      <c r="AA1055" s="248"/>
      <c r="AB1055" s="248"/>
      <c r="AC1055" s="248"/>
      <c r="AD1055" s="248"/>
      <c r="AP1055"/>
      <c r="AQ1055"/>
      <c r="AX1055"/>
    </row>
    <row r="1056" spans="18:50" ht="60" customHeight="1" x14ac:dyDescent="0.25">
      <c r="R1056" s="248"/>
      <c r="S1056" s="248"/>
      <c r="T1056" s="248"/>
      <c r="U1056" s="248"/>
      <c r="V1056" s="248"/>
      <c r="W1056" s="248"/>
      <c r="X1056" s="248"/>
      <c r="Y1056" s="248"/>
      <c r="Z1056" s="248"/>
      <c r="AA1056" s="248"/>
      <c r="AB1056" s="248"/>
      <c r="AC1056" s="248"/>
      <c r="AD1056" s="248"/>
      <c r="AP1056"/>
      <c r="AQ1056"/>
      <c r="AX1056"/>
    </row>
    <row r="1057" spans="18:50" ht="60" customHeight="1" x14ac:dyDescent="0.25">
      <c r="R1057" s="248"/>
      <c r="S1057" s="248"/>
      <c r="T1057" s="248"/>
      <c r="U1057" s="248"/>
      <c r="V1057" s="248"/>
      <c r="W1057" s="248"/>
      <c r="X1057" s="248"/>
      <c r="Y1057" s="248"/>
      <c r="Z1057" s="248"/>
      <c r="AA1057" s="248"/>
      <c r="AB1057" s="248"/>
      <c r="AC1057" s="248"/>
      <c r="AD1057" s="248"/>
      <c r="AP1057"/>
      <c r="AQ1057"/>
      <c r="AX1057"/>
    </row>
    <row r="1058" spans="18:50" ht="60" customHeight="1" x14ac:dyDescent="0.25">
      <c r="R1058" s="248"/>
      <c r="S1058" s="248"/>
      <c r="T1058" s="248"/>
      <c r="U1058" s="248"/>
      <c r="V1058" s="248"/>
      <c r="W1058" s="248"/>
      <c r="X1058" s="248"/>
      <c r="Y1058" s="248"/>
      <c r="Z1058" s="248"/>
      <c r="AA1058" s="248"/>
      <c r="AB1058" s="248"/>
      <c r="AC1058" s="248"/>
      <c r="AD1058" s="248"/>
      <c r="AP1058"/>
      <c r="AQ1058"/>
      <c r="AX1058"/>
    </row>
    <row r="1059" spans="18:50" ht="60" customHeight="1" x14ac:dyDescent="0.25">
      <c r="R1059" s="248"/>
      <c r="S1059" s="248"/>
      <c r="T1059" s="248"/>
      <c r="U1059" s="248"/>
      <c r="V1059" s="248"/>
      <c r="W1059" s="248"/>
      <c r="X1059" s="248"/>
      <c r="Y1059" s="248"/>
      <c r="Z1059" s="248"/>
      <c r="AA1059" s="248"/>
      <c r="AB1059" s="248"/>
      <c r="AC1059" s="248"/>
      <c r="AD1059" s="248"/>
      <c r="AP1059"/>
      <c r="AQ1059"/>
      <c r="AX1059"/>
    </row>
    <row r="1060" spans="18:50" ht="60" customHeight="1" x14ac:dyDescent="0.25">
      <c r="R1060" s="248"/>
      <c r="S1060" s="248"/>
      <c r="T1060" s="248"/>
      <c r="U1060" s="248"/>
      <c r="V1060" s="248"/>
      <c r="W1060" s="248"/>
      <c r="X1060" s="248"/>
      <c r="Y1060" s="248"/>
      <c r="Z1060" s="248"/>
      <c r="AA1060" s="248"/>
      <c r="AB1060" s="248"/>
      <c r="AC1060" s="248"/>
      <c r="AD1060" s="248"/>
      <c r="AP1060"/>
      <c r="AQ1060"/>
      <c r="AX1060"/>
    </row>
    <row r="1061" spans="18:50" ht="60" customHeight="1" x14ac:dyDescent="0.25">
      <c r="R1061" s="248"/>
      <c r="S1061" s="248"/>
      <c r="T1061" s="248"/>
      <c r="U1061" s="248"/>
      <c r="V1061" s="248"/>
      <c r="W1061" s="248"/>
      <c r="X1061" s="248"/>
      <c r="Y1061" s="248"/>
      <c r="Z1061" s="248"/>
      <c r="AA1061" s="248"/>
      <c r="AB1061" s="248"/>
      <c r="AC1061" s="248"/>
      <c r="AD1061" s="248"/>
      <c r="AP1061"/>
      <c r="AQ1061"/>
      <c r="AX1061"/>
    </row>
    <row r="1062" spans="18:50" ht="60" customHeight="1" x14ac:dyDescent="0.25">
      <c r="R1062" s="248"/>
      <c r="S1062" s="248"/>
      <c r="T1062" s="248"/>
      <c r="U1062" s="248"/>
      <c r="V1062" s="248"/>
      <c r="W1062" s="248"/>
      <c r="X1062" s="248"/>
      <c r="Y1062" s="248"/>
      <c r="Z1062" s="248"/>
      <c r="AA1062" s="248"/>
      <c r="AB1062" s="248"/>
      <c r="AC1062" s="248"/>
      <c r="AD1062" s="248"/>
      <c r="AP1062"/>
      <c r="AQ1062"/>
      <c r="AX1062"/>
    </row>
    <row r="1063" spans="18:50" ht="60" customHeight="1" x14ac:dyDescent="0.25">
      <c r="R1063" s="248"/>
      <c r="S1063" s="248"/>
      <c r="T1063" s="248"/>
      <c r="U1063" s="248"/>
      <c r="V1063" s="248"/>
      <c r="W1063" s="248"/>
      <c r="X1063" s="248"/>
      <c r="Y1063" s="248"/>
      <c r="Z1063" s="248"/>
      <c r="AA1063" s="248"/>
      <c r="AB1063" s="248"/>
      <c r="AC1063" s="248"/>
      <c r="AD1063" s="248"/>
      <c r="AP1063"/>
      <c r="AQ1063"/>
      <c r="AX1063"/>
    </row>
    <row r="1064" spans="18:50" ht="60" customHeight="1" x14ac:dyDescent="0.25">
      <c r="R1064" s="248"/>
      <c r="S1064" s="248"/>
      <c r="T1064" s="248"/>
      <c r="U1064" s="248"/>
      <c r="V1064" s="248"/>
      <c r="W1064" s="248"/>
      <c r="X1064" s="248"/>
      <c r="Y1064" s="248"/>
      <c r="Z1064" s="248"/>
      <c r="AA1064" s="248"/>
      <c r="AB1064" s="248"/>
      <c r="AC1064" s="248"/>
      <c r="AD1064" s="248"/>
      <c r="AP1064"/>
      <c r="AQ1064"/>
      <c r="AX1064"/>
    </row>
    <row r="1065" spans="18:50" ht="60" customHeight="1" x14ac:dyDescent="0.25">
      <c r="R1065" s="248"/>
      <c r="S1065" s="248"/>
      <c r="T1065" s="248"/>
      <c r="U1065" s="248"/>
      <c r="V1065" s="248"/>
      <c r="W1065" s="248"/>
      <c r="X1065" s="248"/>
      <c r="Y1065" s="248"/>
      <c r="Z1065" s="248"/>
      <c r="AA1065" s="248"/>
      <c r="AB1065" s="248"/>
      <c r="AC1065" s="248"/>
      <c r="AD1065" s="248"/>
      <c r="AP1065"/>
      <c r="AQ1065"/>
      <c r="AX1065"/>
    </row>
    <row r="1066" spans="18:50" ht="60" customHeight="1" x14ac:dyDescent="0.25">
      <c r="R1066" s="248"/>
      <c r="S1066" s="248"/>
      <c r="T1066" s="248"/>
      <c r="U1066" s="248"/>
      <c r="V1066" s="248"/>
      <c r="W1066" s="248"/>
      <c r="X1066" s="248"/>
      <c r="Y1066" s="248"/>
      <c r="Z1066" s="248"/>
      <c r="AA1066" s="248"/>
      <c r="AB1066" s="248"/>
      <c r="AC1066" s="248"/>
      <c r="AD1066" s="248"/>
      <c r="AP1066"/>
      <c r="AQ1066"/>
      <c r="AX1066"/>
    </row>
    <row r="1067" spans="18:50" ht="60" customHeight="1" x14ac:dyDescent="0.25">
      <c r="R1067" s="248"/>
      <c r="S1067" s="248"/>
      <c r="T1067" s="248"/>
      <c r="U1067" s="248"/>
      <c r="V1067" s="248"/>
      <c r="W1067" s="248"/>
      <c r="X1067" s="248"/>
      <c r="Y1067" s="248"/>
      <c r="Z1067" s="248"/>
      <c r="AA1067" s="248"/>
      <c r="AB1067" s="248"/>
      <c r="AC1067" s="248"/>
      <c r="AD1067" s="248"/>
      <c r="AP1067"/>
      <c r="AQ1067"/>
      <c r="AX1067"/>
    </row>
    <row r="1068" spans="18:50" ht="60" customHeight="1" x14ac:dyDescent="0.25">
      <c r="R1068" s="248"/>
      <c r="S1068" s="248"/>
      <c r="T1068" s="248"/>
      <c r="U1068" s="248"/>
      <c r="V1068" s="248"/>
      <c r="W1068" s="248"/>
      <c r="X1068" s="248"/>
      <c r="Y1068" s="248"/>
      <c r="Z1068" s="248"/>
      <c r="AA1068" s="248"/>
      <c r="AB1068" s="248"/>
      <c r="AC1068" s="248"/>
      <c r="AD1068" s="248"/>
      <c r="AP1068"/>
      <c r="AQ1068"/>
      <c r="AX1068"/>
    </row>
    <row r="1069" spans="18:50" ht="60" customHeight="1" x14ac:dyDescent="0.25">
      <c r="R1069" s="248"/>
      <c r="S1069" s="248"/>
      <c r="T1069" s="248"/>
      <c r="U1069" s="248"/>
      <c r="V1069" s="248"/>
      <c r="W1069" s="248"/>
      <c r="X1069" s="248"/>
      <c r="Y1069" s="248"/>
      <c r="Z1069" s="248"/>
      <c r="AA1069" s="248"/>
      <c r="AB1069" s="248"/>
      <c r="AC1069" s="248"/>
      <c r="AD1069" s="248"/>
      <c r="AP1069"/>
      <c r="AQ1069"/>
      <c r="AX1069"/>
    </row>
    <row r="1070" spans="18:50" ht="60" customHeight="1" x14ac:dyDescent="0.25">
      <c r="R1070" s="248"/>
      <c r="S1070" s="248"/>
      <c r="T1070" s="248"/>
      <c r="U1070" s="248"/>
      <c r="V1070" s="248"/>
      <c r="W1070" s="248"/>
      <c r="X1070" s="248"/>
      <c r="Y1070" s="248"/>
      <c r="Z1070" s="248"/>
      <c r="AA1070" s="248"/>
      <c r="AB1070" s="248"/>
      <c r="AC1070" s="248"/>
      <c r="AD1070" s="248"/>
      <c r="AP1070"/>
      <c r="AQ1070"/>
      <c r="AX1070"/>
    </row>
    <row r="1071" spans="18:50" ht="60" customHeight="1" x14ac:dyDescent="0.25">
      <c r="R1071" s="248"/>
      <c r="S1071" s="248"/>
      <c r="T1071" s="248"/>
      <c r="U1071" s="248"/>
      <c r="V1071" s="248"/>
      <c r="W1071" s="248"/>
      <c r="X1071" s="248"/>
      <c r="Y1071" s="248"/>
      <c r="Z1071" s="248"/>
      <c r="AA1071" s="248"/>
      <c r="AB1071" s="248"/>
      <c r="AC1071" s="248"/>
      <c r="AD1071" s="248"/>
      <c r="AP1071"/>
      <c r="AQ1071"/>
      <c r="AX1071"/>
    </row>
    <row r="1072" spans="18:50" ht="60" customHeight="1" x14ac:dyDescent="0.25">
      <c r="R1072" s="248"/>
      <c r="S1072" s="248"/>
      <c r="T1072" s="248"/>
      <c r="U1072" s="248"/>
      <c r="V1072" s="248"/>
      <c r="W1072" s="248"/>
      <c r="X1072" s="248"/>
      <c r="Y1072" s="248"/>
      <c r="Z1072" s="248"/>
      <c r="AA1072" s="248"/>
      <c r="AB1072" s="248"/>
      <c r="AC1072" s="248"/>
      <c r="AD1072" s="248"/>
      <c r="AP1072"/>
      <c r="AQ1072"/>
      <c r="AX1072"/>
    </row>
    <row r="1073" spans="18:50" ht="60" customHeight="1" x14ac:dyDescent="0.25">
      <c r="R1073" s="248"/>
      <c r="S1073" s="248"/>
      <c r="T1073" s="248"/>
      <c r="U1073" s="248"/>
      <c r="V1073" s="248"/>
      <c r="W1073" s="248"/>
      <c r="X1073" s="248"/>
      <c r="Y1073" s="248"/>
      <c r="Z1073" s="248"/>
      <c r="AA1073" s="248"/>
      <c r="AB1073" s="248"/>
      <c r="AC1073" s="248"/>
      <c r="AD1073" s="248"/>
      <c r="AP1073"/>
      <c r="AQ1073"/>
      <c r="AX1073"/>
    </row>
    <row r="1074" spans="18:50" ht="60" customHeight="1" x14ac:dyDescent="0.25">
      <c r="R1074" s="248"/>
      <c r="S1074" s="248"/>
      <c r="T1074" s="248"/>
      <c r="U1074" s="248"/>
      <c r="V1074" s="248"/>
      <c r="W1074" s="248"/>
      <c r="X1074" s="248"/>
      <c r="Y1074" s="248"/>
      <c r="Z1074" s="248"/>
      <c r="AA1074" s="248"/>
      <c r="AB1074" s="248"/>
      <c r="AC1074" s="248"/>
      <c r="AD1074" s="248"/>
      <c r="AP1074"/>
      <c r="AQ1074"/>
      <c r="AX1074"/>
    </row>
    <row r="1075" spans="18:50" ht="60" customHeight="1" x14ac:dyDescent="0.25">
      <c r="R1075" s="248"/>
      <c r="S1075" s="248"/>
      <c r="T1075" s="248"/>
      <c r="U1075" s="248"/>
      <c r="V1075" s="248"/>
      <c r="W1075" s="248"/>
      <c r="X1075" s="248"/>
      <c r="Y1075" s="248"/>
      <c r="Z1075" s="248"/>
      <c r="AA1075" s="248"/>
      <c r="AB1075" s="248"/>
      <c r="AC1075" s="248"/>
      <c r="AD1075" s="248"/>
      <c r="AP1075"/>
      <c r="AQ1075"/>
      <c r="AX1075"/>
    </row>
    <row r="1076" spans="18:50" ht="60" customHeight="1" x14ac:dyDescent="0.25">
      <c r="R1076" s="248"/>
      <c r="S1076" s="248"/>
      <c r="T1076" s="248"/>
      <c r="U1076" s="248"/>
      <c r="V1076" s="248"/>
      <c r="W1076" s="248"/>
      <c r="X1076" s="248"/>
      <c r="Y1076" s="248"/>
      <c r="Z1076" s="248"/>
      <c r="AA1076" s="248"/>
      <c r="AB1076" s="248"/>
      <c r="AC1076" s="248"/>
      <c r="AD1076" s="248"/>
      <c r="AP1076"/>
      <c r="AQ1076"/>
      <c r="AX1076"/>
    </row>
    <row r="1077" spans="18:50" ht="60" customHeight="1" x14ac:dyDescent="0.25">
      <c r="R1077" s="248"/>
      <c r="S1077" s="248"/>
      <c r="T1077" s="248"/>
      <c r="U1077" s="248"/>
      <c r="V1077" s="248"/>
      <c r="W1077" s="248"/>
      <c r="X1077" s="248"/>
      <c r="Y1077" s="248"/>
      <c r="Z1077" s="248"/>
      <c r="AA1077" s="248"/>
      <c r="AB1077" s="248"/>
      <c r="AC1077" s="248"/>
      <c r="AD1077" s="248"/>
      <c r="AP1077"/>
      <c r="AQ1077"/>
      <c r="AX1077"/>
    </row>
    <row r="1078" spans="18:50" ht="60" customHeight="1" x14ac:dyDescent="0.25">
      <c r="R1078" s="248"/>
      <c r="S1078" s="248"/>
      <c r="T1078" s="248"/>
      <c r="U1078" s="248"/>
      <c r="V1078" s="248"/>
      <c r="W1078" s="248"/>
      <c r="X1078" s="248"/>
      <c r="Y1078" s="248"/>
      <c r="Z1078" s="248"/>
      <c r="AA1078" s="248"/>
      <c r="AB1078" s="248"/>
      <c r="AC1078" s="248"/>
      <c r="AD1078" s="248"/>
      <c r="AP1078"/>
      <c r="AQ1078"/>
      <c r="AX1078"/>
    </row>
    <row r="1079" spans="18:50" ht="60" customHeight="1" x14ac:dyDescent="0.25">
      <c r="R1079" s="248"/>
      <c r="S1079" s="248"/>
      <c r="T1079" s="248"/>
      <c r="U1079" s="248"/>
      <c r="V1079" s="248"/>
      <c r="W1079" s="248"/>
      <c r="X1079" s="248"/>
      <c r="Y1079" s="248"/>
      <c r="Z1079" s="248"/>
      <c r="AA1079" s="248"/>
      <c r="AB1079" s="248"/>
      <c r="AC1079" s="248"/>
      <c r="AD1079" s="248"/>
      <c r="AP1079"/>
      <c r="AQ1079"/>
      <c r="AX1079"/>
    </row>
    <row r="1080" spans="18:50" ht="60" customHeight="1" x14ac:dyDescent="0.25">
      <c r="R1080" s="248"/>
      <c r="S1080" s="248"/>
      <c r="T1080" s="248"/>
      <c r="U1080" s="248"/>
      <c r="V1080" s="248"/>
      <c r="W1080" s="248"/>
      <c r="X1080" s="248"/>
      <c r="Y1080" s="248"/>
      <c r="Z1080" s="248"/>
      <c r="AA1080" s="248"/>
      <c r="AB1080" s="248"/>
      <c r="AC1080" s="248"/>
      <c r="AD1080" s="248"/>
      <c r="AP1080"/>
      <c r="AQ1080"/>
      <c r="AX1080"/>
    </row>
    <row r="1081" spans="18:50" ht="60" customHeight="1" x14ac:dyDescent="0.25">
      <c r="R1081" s="248"/>
      <c r="S1081" s="248"/>
      <c r="T1081" s="248"/>
      <c r="U1081" s="248"/>
      <c r="V1081" s="248"/>
      <c r="W1081" s="248"/>
      <c r="X1081" s="248"/>
      <c r="Y1081" s="248"/>
      <c r="Z1081" s="248"/>
      <c r="AA1081" s="248"/>
      <c r="AB1081" s="248"/>
      <c r="AC1081" s="248"/>
      <c r="AD1081" s="248"/>
      <c r="AP1081"/>
      <c r="AQ1081"/>
      <c r="AX1081"/>
    </row>
    <row r="1082" spans="18:50" ht="60" customHeight="1" x14ac:dyDescent="0.25">
      <c r="R1082" s="248"/>
      <c r="S1082" s="248"/>
      <c r="T1082" s="248"/>
      <c r="U1082" s="248"/>
      <c r="V1082" s="248"/>
      <c r="W1082" s="248"/>
      <c r="X1082" s="248"/>
      <c r="Y1082" s="248"/>
      <c r="Z1082" s="248"/>
      <c r="AA1082" s="248"/>
      <c r="AB1082" s="248"/>
      <c r="AC1082" s="248"/>
      <c r="AD1082" s="248"/>
      <c r="AP1082"/>
      <c r="AQ1082"/>
      <c r="AX1082"/>
    </row>
    <row r="1083" spans="18:50" ht="60" customHeight="1" x14ac:dyDescent="0.25">
      <c r="R1083" s="248"/>
      <c r="S1083" s="248"/>
      <c r="T1083" s="248"/>
      <c r="U1083" s="248"/>
      <c r="V1083" s="248"/>
      <c r="W1083" s="248"/>
      <c r="X1083" s="248"/>
      <c r="Y1083" s="248"/>
      <c r="Z1083" s="248"/>
      <c r="AA1083" s="248"/>
      <c r="AB1083" s="248"/>
      <c r="AC1083" s="248"/>
      <c r="AD1083" s="248"/>
      <c r="AP1083"/>
      <c r="AQ1083"/>
      <c r="AX1083"/>
    </row>
    <row r="1084" spans="18:50" ht="60" customHeight="1" x14ac:dyDescent="0.25">
      <c r="R1084" s="248"/>
      <c r="S1084" s="248"/>
      <c r="T1084" s="248"/>
      <c r="U1084" s="248"/>
      <c r="V1084" s="248"/>
      <c r="W1084" s="248"/>
      <c r="X1084" s="248"/>
      <c r="Y1084" s="248"/>
      <c r="Z1084" s="248"/>
      <c r="AA1084" s="248"/>
      <c r="AB1084" s="248"/>
      <c r="AC1084" s="248"/>
      <c r="AD1084" s="248"/>
      <c r="AP1084"/>
      <c r="AQ1084"/>
      <c r="AX1084"/>
    </row>
    <row r="1085" spans="18:50" ht="60" customHeight="1" x14ac:dyDescent="0.25">
      <c r="R1085" s="248"/>
      <c r="S1085" s="248"/>
      <c r="T1085" s="248"/>
      <c r="U1085" s="248"/>
      <c r="V1085" s="248"/>
      <c r="W1085" s="248"/>
      <c r="X1085" s="248"/>
      <c r="Y1085" s="248"/>
      <c r="Z1085" s="248"/>
      <c r="AA1085" s="248"/>
      <c r="AB1085" s="248"/>
      <c r="AC1085" s="248"/>
      <c r="AD1085" s="248"/>
      <c r="AP1085"/>
      <c r="AQ1085"/>
      <c r="AX1085"/>
    </row>
    <row r="1086" spans="18:50" ht="60" customHeight="1" x14ac:dyDescent="0.25">
      <c r="R1086" s="248"/>
      <c r="S1086" s="248"/>
      <c r="T1086" s="248"/>
      <c r="U1086" s="248"/>
      <c r="V1086" s="248"/>
      <c r="W1086" s="248"/>
      <c r="X1086" s="248"/>
      <c r="Y1086" s="248"/>
      <c r="Z1086" s="248"/>
      <c r="AA1086" s="248"/>
      <c r="AB1086" s="248"/>
      <c r="AC1086" s="248"/>
      <c r="AD1086" s="248"/>
      <c r="AP1086"/>
      <c r="AQ1086"/>
      <c r="AX1086"/>
    </row>
    <row r="1087" spans="18:50" ht="60" customHeight="1" x14ac:dyDescent="0.25">
      <c r="R1087" s="248"/>
      <c r="S1087" s="248"/>
      <c r="T1087" s="248"/>
      <c r="U1087" s="248"/>
      <c r="V1087" s="248"/>
      <c r="W1087" s="248"/>
      <c r="X1087" s="248"/>
      <c r="Y1087" s="248"/>
      <c r="Z1087" s="248"/>
      <c r="AA1087" s="248"/>
      <c r="AB1087" s="248"/>
      <c r="AC1087" s="248"/>
      <c r="AD1087" s="248"/>
      <c r="AP1087"/>
      <c r="AQ1087"/>
      <c r="AX1087"/>
    </row>
    <row r="1088" spans="18:50" ht="60" customHeight="1" x14ac:dyDescent="0.25">
      <c r="R1088" s="248"/>
      <c r="S1088" s="248"/>
      <c r="T1088" s="248"/>
      <c r="U1088" s="248"/>
      <c r="V1088" s="248"/>
      <c r="W1088" s="248"/>
      <c r="X1088" s="248"/>
      <c r="Y1088" s="248"/>
      <c r="Z1088" s="248"/>
      <c r="AA1088" s="248"/>
      <c r="AB1088" s="248"/>
      <c r="AC1088" s="248"/>
      <c r="AD1088" s="248"/>
      <c r="AP1088"/>
      <c r="AQ1088"/>
      <c r="AX1088"/>
    </row>
    <row r="1089" spans="18:50" ht="60" customHeight="1" x14ac:dyDescent="0.25">
      <c r="R1089" s="248"/>
      <c r="S1089" s="248"/>
      <c r="T1089" s="248"/>
      <c r="U1089" s="248"/>
      <c r="V1089" s="248"/>
      <c r="W1089" s="248"/>
      <c r="X1089" s="248"/>
      <c r="Y1089" s="248"/>
      <c r="Z1089" s="248"/>
      <c r="AA1089" s="248"/>
      <c r="AB1089" s="248"/>
      <c r="AC1089" s="248"/>
      <c r="AD1089" s="248"/>
      <c r="AP1089"/>
      <c r="AQ1089"/>
      <c r="AX1089"/>
    </row>
    <row r="1090" spans="18:50" ht="60" customHeight="1" x14ac:dyDescent="0.25">
      <c r="R1090" s="248"/>
      <c r="S1090" s="248"/>
      <c r="T1090" s="248"/>
      <c r="U1090" s="248"/>
      <c r="V1090" s="248"/>
      <c r="W1090" s="248"/>
      <c r="X1090" s="248"/>
      <c r="Y1090" s="248"/>
      <c r="Z1090" s="248"/>
      <c r="AA1090" s="248"/>
      <c r="AB1090" s="248"/>
      <c r="AC1090" s="248"/>
      <c r="AD1090" s="248"/>
      <c r="AP1090"/>
      <c r="AQ1090"/>
      <c r="AX1090"/>
    </row>
    <row r="1091" spans="18:50" ht="60" customHeight="1" x14ac:dyDescent="0.25">
      <c r="R1091" s="248"/>
      <c r="S1091" s="248"/>
      <c r="T1091" s="248"/>
      <c r="U1091" s="248"/>
      <c r="V1091" s="248"/>
      <c r="W1091" s="248"/>
      <c r="X1091" s="248"/>
      <c r="Y1091" s="248"/>
      <c r="Z1091" s="248"/>
      <c r="AA1091" s="248"/>
      <c r="AB1091" s="248"/>
      <c r="AC1091" s="248"/>
      <c r="AD1091" s="248"/>
      <c r="AP1091"/>
      <c r="AQ1091"/>
      <c r="AX1091"/>
    </row>
    <row r="1092" spans="18:50" ht="60" customHeight="1" x14ac:dyDescent="0.25">
      <c r="R1092" s="248"/>
      <c r="S1092" s="248"/>
      <c r="T1092" s="248"/>
      <c r="U1092" s="248"/>
      <c r="V1092" s="248"/>
      <c r="W1092" s="248"/>
      <c r="X1092" s="248"/>
      <c r="Y1092" s="248"/>
      <c r="Z1092" s="248"/>
      <c r="AA1092" s="248"/>
      <c r="AB1092" s="248"/>
      <c r="AC1092" s="248"/>
      <c r="AD1092" s="248"/>
      <c r="AP1092"/>
      <c r="AQ1092"/>
      <c r="AX1092"/>
    </row>
    <row r="1093" spans="18:50" ht="60" customHeight="1" x14ac:dyDescent="0.25">
      <c r="R1093" s="248"/>
      <c r="S1093" s="248"/>
      <c r="T1093" s="248"/>
      <c r="U1093" s="248"/>
      <c r="V1093" s="248"/>
      <c r="W1093" s="248"/>
      <c r="X1093" s="248"/>
      <c r="Y1093" s="248"/>
      <c r="Z1093" s="248"/>
      <c r="AA1093" s="248"/>
      <c r="AB1093" s="248"/>
      <c r="AC1093" s="248"/>
      <c r="AD1093" s="248"/>
      <c r="AP1093"/>
      <c r="AQ1093"/>
      <c r="AX1093"/>
    </row>
    <row r="1094" spans="18:50" ht="60" customHeight="1" x14ac:dyDescent="0.25">
      <c r="R1094" s="248"/>
      <c r="S1094" s="248"/>
      <c r="T1094" s="248"/>
      <c r="U1094" s="248"/>
      <c r="V1094" s="248"/>
      <c r="W1094" s="248"/>
      <c r="X1094" s="248"/>
      <c r="Y1094" s="248"/>
      <c r="Z1094" s="248"/>
      <c r="AA1094" s="248"/>
      <c r="AB1094" s="248"/>
      <c r="AC1094" s="248"/>
      <c r="AD1094" s="248"/>
      <c r="AP1094"/>
      <c r="AQ1094"/>
      <c r="AX1094"/>
    </row>
    <row r="1095" spans="18:50" ht="60" customHeight="1" x14ac:dyDescent="0.25">
      <c r="R1095" s="248"/>
      <c r="S1095" s="248"/>
      <c r="T1095" s="248"/>
      <c r="U1095" s="248"/>
      <c r="V1095" s="248"/>
      <c r="W1095" s="248"/>
      <c r="X1095" s="248"/>
      <c r="Y1095" s="248"/>
      <c r="Z1095" s="248"/>
      <c r="AA1095" s="248"/>
      <c r="AB1095" s="248"/>
      <c r="AC1095" s="248"/>
      <c r="AD1095" s="248"/>
      <c r="AP1095"/>
      <c r="AQ1095"/>
      <c r="AX1095"/>
    </row>
    <row r="1096" spans="18:50" ht="60" customHeight="1" x14ac:dyDescent="0.25">
      <c r="R1096" s="248"/>
      <c r="S1096" s="248"/>
      <c r="T1096" s="248"/>
      <c r="U1096" s="248"/>
      <c r="V1096" s="248"/>
      <c r="W1096" s="248"/>
      <c r="X1096" s="248"/>
      <c r="Y1096" s="248"/>
      <c r="Z1096" s="248"/>
      <c r="AA1096" s="248"/>
      <c r="AB1096" s="248"/>
      <c r="AC1096" s="248"/>
      <c r="AD1096" s="248"/>
      <c r="AP1096"/>
      <c r="AQ1096"/>
      <c r="AX1096"/>
    </row>
    <row r="1097" spans="18:50" ht="60" customHeight="1" x14ac:dyDescent="0.25">
      <c r="R1097" s="248"/>
      <c r="S1097" s="248"/>
      <c r="T1097" s="248"/>
      <c r="U1097" s="248"/>
      <c r="V1097" s="248"/>
      <c r="W1097" s="248"/>
      <c r="X1097" s="248"/>
      <c r="Y1097" s="248"/>
      <c r="Z1097" s="248"/>
      <c r="AA1097" s="248"/>
      <c r="AB1097" s="248"/>
      <c r="AC1097" s="248"/>
      <c r="AD1097" s="248"/>
      <c r="AP1097"/>
      <c r="AQ1097"/>
      <c r="AX1097"/>
    </row>
    <row r="1098" spans="18:50" ht="60" customHeight="1" x14ac:dyDescent="0.25">
      <c r="R1098" s="248"/>
      <c r="S1098" s="248"/>
      <c r="T1098" s="248"/>
      <c r="U1098" s="248"/>
      <c r="V1098" s="248"/>
      <c r="W1098" s="248"/>
      <c r="X1098" s="248"/>
      <c r="Y1098" s="248"/>
      <c r="Z1098" s="248"/>
      <c r="AA1098" s="248"/>
      <c r="AB1098" s="248"/>
      <c r="AC1098" s="248"/>
      <c r="AD1098" s="248"/>
      <c r="AP1098"/>
      <c r="AQ1098"/>
      <c r="AX1098"/>
    </row>
    <row r="1099" spans="18:50" ht="60" customHeight="1" x14ac:dyDescent="0.25">
      <c r="R1099" s="248"/>
      <c r="S1099" s="248"/>
      <c r="T1099" s="248"/>
      <c r="U1099" s="248"/>
      <c r="V1099" s="248"/>
      <c r="W1099" s="248"/>
      <c r="X1099" s="248"/>
      <c r="Y1099" s="248"/>
      <c r="Z1099" s="248"/>
      <c r="AA1099" s="248"/>
      <c r="AB1099" s="248"/>
      <c r="AC1099" s="248"/>
      <c r="AD1099" s="248"/>
      <c r="AP1099"/>
      <c r="AQ1099"/>
      <c r="AX1099"/>
    </row>
    <row r="1100" spans="18:50" ht="60" customHeight="1" x14ac:dyDescent="0.25">
      <c r="R1100" s="248"/>
      <c r="S1100" s="248"/>
      <c r="T1100" s="248"/>
      <c r="U1100" s="248"/>
      <c r="V1100" s="248"/>
      <c r="W1100" s="248"/>
      <c r="X1100" s="248"/>
      <c r="Y1100" s="248"/>
      <c r="Z1100" s="248"/>
      <c r="AA1100" s="248"/>
      <c r="AB1100" s="248"/>
      <c r="AC1100" s="248"/>
      <c r="AD1100" s="248"/>
      <c r="AP1100"/>
      <c r="AQ1100"/>
      <c r="AX1100"/>
    </row>
    <row r="1101" spans="18:50" ht="60" customHeight="1" x14ac:dyDescent="0.25">
      <c r="R1101" s="248"/>
      <c r="S1101" s="248"/>
      <c r="T1101" s="248"/>
      <c r="U1101" s="248"/>
      <c r="V1101" s="248"/>
      <c r="W1101" s="248"/>
      <c r="X1101" s="248"/>
      <c r="Y1101" s="248"/>
      <c r="Z1101" s="248"/>
      <c r="AA1101" s="248"/>
      <c r="AB1101" s="248"/>
      <c r="AC1101" s="248"/>
      <c r="AD1101" s="248"/>
      <c r="AP1101"/>
      <c r="AQ1101"/>
      <c r="AX1101"/>
    </row>
    <row r="1102" spans="18:50" ht="60" customHeight="1" x14ac:dyDescent="0.25">
      <c r="R1102" s="248"/>
      <c r="S1102" s="248"/>
      <c r="T1102" s="248"/>
      <c r="U1102" s="248"/>
      <c r="V1102" s="248"/>
      <c r="W1102" s="248"/>
      <c r="X1102" s="248"/>
      <c r="Y1102" s="248"/>
      <c r="Z1102" s="248"/>
      <c r="AA1102" s="248"/>
      <c r="AB1102" s="248"/>
      <c r="AC1102" s="248"/>
      <c r="AD1102" s="248"/>
      <c r="AP1102"/>
      <c r="AQ1102"/>
      <c r="AX1102"/>
    </row>
    <row r="1103" spans="18:50" ht="60" customHeight="1" x14ac:dyDescent="0.25">
      <c r="R1103" s="248"/>
      <c r="S1103" s="248"/>
      <c r="T1103" s="248"/>
      <c r="U1103" s="248"/>
      <c r="V1103" s="248"/>
      <c r="W1103" s="248"/>
      <c r="X1103" s="248"/>
      <c r="Y1103" s="248"/>
      <c r="Z1103" s="248"/>
      <c r="AA1103" s="248"/>
      <c r="AB1103" s="248"/>
      <c r="AC1103" s="248"/>
      <c r="AD1103" s="248"/>
      <c r="AP1103"/>
      <c r="AQ1103"/>
      <c r="AX1103"/>
    </row>
    <row r="1104" spans="18:50" ht="60" customHeight="1" x14ac:dyDescent="0.25">
      <c r="R1104" s="248"/>
      <c r="S1104" s="248"/>
      <c r="T1104" s="248"/>
      <c r="U1104" s="248"/>
      <c r="V1104" s="248"/>
      <c r="W1104" s="248"/>
      <c r="X1104" s="248"/>
      <c r="Y1104" s="248"/>
      <c r="Z1104" s="248"/>
      <c r="AA1104" s="248"/>
      <c r="AB1104" s="248"/>
      <c r="AC1104" s="248"/>
      <c r="AD1104" s="248"/>
      <c r="AP1104"/>
      <c r="AQ1104"/>
      <c r="AX1104"/>
    </row>
    <row r="1105" spans="18:50" ht="60" customHeight="1" x14ac:dyDescent="0.25">
      <c r="R1105" s="248"/>
      <c r="S1105" s="248"/>
      <c r="T1105" s="248"/>
      <c r="U1105" s="248"/>
      <c r="V1105" s="248"/>
      <c r="W1105" s="248"/>
      <c r="X1105" s="248"/>
      <c r="Y1105" s="248"/>
      <c r="Z1105" s="248"/>
      <c r="AA1105" s="248"/>
      <c r="AB1105" s="248"/>
      <c r="AC1105" s="248"/>
      <c r="AD1105" s="248"/>
      <c r="AP1105"/>
      <c r="AQ1105"/>
      <c r="AX1105"/>
    </row>
    <row r="1106" spans="18:50" ht="60" customHeight="1" x14ac:dyDescent="0.25">
      <c r="R1106" s="248"/>
      <c r="S1106" s="248"/>
      <c r="T1106" s="248"/>
      <c r="U1106" s="248"/>
      <c r="V1106" s="248"/>
      <c r="W1106" s="248"/>
      <c r="X1106" s="248"/>
      <c r="Y1106" s="248"/>
      <c r="Z1106" s="248"/>
      <c r="AA1106" s="248"/>
      <c r="AB1106" s="248"/>
      <c r="AC1106" s="248"/>
      <c r="AD1106" s="248"/>
      <c r="AP1106"/>
      <c r="AQ1106"/>
      <c r="AX1106"/>
    </row>
    <row r="1107" spans="18:50" ht="60" customHeight="1" x14ac:dyDescent="0.25">
      <c r="R1107" s="248"/>
      <c r="S1107" s="248"/>
      <c r="T1107" s="248"/>
      <c r="U1107" s="248"/>
      <c r="V1107" s="248"/>
      <c r="W1107" s="248"/>
      <c r="X1107" s="248"/>
      <c r="Y1107" s="248"/>
      <c r="Z1107" s="248"/>
      <c r="AA1107" s="248"/>
      <c r="AB1107" s="248"/>
      <c r="AC1107" s="248"/>
      <c r="AD1107" s="248"/>
      <c r="AP1107"/>
      <c r="AQ1107"/>
      <c r="AX1107"/>
    </row>
    <row r="1108" spans="18:50" ht="60" customHeight="1" x14ac:dyDescent="0.25">
      <c r="R1108" s="248"/>
      <c r="S1108" s="248"/>
      <c r="T1108" s="248"/>
      <c r="U1108" s="248"/>
      <c r="V1108" s="248"/>
      <c r="W1108" s="248"/>
      <c r="X1108" s="248"/>
      <c r="Y1108" s="248"/>
      <c r="Z1108" s="248"/>
      <c r="AA1108" s="248"/>
      <c r="AB1108" s="248"/>
      <c r="AC1108" s="248"/>
      <c r="AD1108" s="248"/>
      <c r="AP1108"/>
      <c r="AQ1108"/>
      <c r="AX1108"/>
    </row>
    <row r="1109" spans="18:50" ht="60" customHeight="1" x14ac:dyDescent="0.25">
      <c r="R1109" s="248"/>
      <c r="S1109" s="248"/>
      <c r="T1109" s="248"/>
      <c r="U1109" s="248"/>
      <c r="V1109" s="248"/>
      <c r="W1109" s="248"/>
      <c r="X1109" s="248"/>
      <c r="Y1109" s="248"/>
      <c r="Z1109" s="248"/>
      <c r="AA1109" s="248"/>
      <c r="AB1109" s="248"/>
      <c r="AC1109" s="248"/>
      <c r="AD1109" s="248"/>
      <c r="AP1109"/>
      <c r="AQ1109"/>
      <c r="AX1109"/>
    </row>
    <row r="1110" spans="18:50" ht="60" customHeight="1" x14ac:dyDescent="0.25">
      <c r="R1110" s="248"/>
      <c r="S1110" s="248"/>
      <c r="T1110" s="248"/>
      <c r="U1110" s="248"/>
      <c r="V1110" s="248"/>
      <c r="W1110" s="248"/>
      <c r="X1110" s="248"/>
      <c r="Y1110" s="248"/>
      <c r="Z1110" s="248"/>
      <c r="AA1110" s="248"/>
      <c r="AB1110" s="248"/>
      <c r="AC1110" s="248"/>
      <c r="AD1110" s="248"/>
      <c r="AP1110"/>
      <c r="AQ1110"/>
      <c r="AX1110"/>
    </row>
    <row r="1111" spans="18:50" ht="60" customHeight="1" x14ac:dyDescent="0.25">
      <c r="R1111" s="248"/>
      <c r="S1111" s="248"/>
      <c r="T1111" s="248"/>
      <c r="U1111" s="248"/>
      <c r="V1111" s="248"/>
      <c r="W1111" s="248"/>
      <c r="X1111" s="248"/>
      <c r="Y1111" s="248"/>
      <c r="Z1111" s="248"/>
      <c r="AA1111" s="248"/>
      <c r="AB1111" s="248"/>
      <c r="AC1111" s="248"/>
      <c r="AD1111" s="248"/>
      <c r="AP1111"/>
      <c r="AQ1111"/>
      <c r="AX1111"/>
    </row>
    <row r="1112" spans="18:50" ht="60" customHeight="1" x14ac:dyDescent="0.25">
      <c r="R1112" s="248"/>
      <c r="S1112" s="248"/>
      <c r="T1112" s="248"/>
      <c r="U1112" s="248"/>
      <c r="V1112" s="248"/>
      <c r="W1112" s="248"/>
      <c r="X1112" s="248"/>
      <c r="Y1112" s="248"/>
      <c r="Z1112" s="248"/>
      <c r="AA1112" s="248"/>
      <c r="AB1112" s="248"/>
      <c r="AC1112" s="248"/>
      <c r="AD1112" s="248"/>
      <c r="AP1112"/>
      <c r="AQ1112"/>
      <c r="AX1112"/>
    </row>
    <row r="1113" spans="18:50" ht="60" customHeight="1" x14ac:dyDescent="0.25">
      <c r="R1113" s="248"/>
      <c r="S1113" s="248"/>
      <c r="T1113" s="248"/>
      <c r="U1113" s="248"/>
      <c r="V1113" s="248"/>
      <c r="W1113" s="248"/>
      <c r="X1113" s="248"/>
      <c r="Y1113" s="248"/>
      <c r="Z1113" s="248"/>
      <c r="AA1113" s="248"/>
      <c r="AB1113" s="248"/>
      <c r="AC1113" s="248"/>
      <c r="AD1113" s="248"/>
      <c r="AP1113"/>
      <c r="AQ1113"/>
      <c r="AX1113"/>
    </row>
    <row r="1114" spans="18:50" ht="60" customHeight="1" x14ac:dyDescent="0.25">
      <c r="R1114" s="248"/>
      <c r="S1114" s="248"/>
      <c r="T1114" s="248"/>
      <c r="U1114" s="248"/>
      <c r="V1114" s="248"/>
      <c r="W1114" s="248"/>
      <c r="X1114" s="248"/>
      <c r="Y1114" s="248"/>
      <c r="Z1114" s="248"/>
      <c r="AA1114" s="248"/>
      <c r="AB1114" s="248"/>
      <c r="AC1114" s="248"/>
      <c r="AD1114" s="248"/>
      <c r="AP1114"/>
      <c r="AQ1114"/>
      <c r="AX1114"/>
    </row>
    <row r="1115" spans="18:50" ht="60" customHeight="1" x14ac:dyDescent="0.25">
      <c r="R1115" s="248"/>
      <c r="S1115" s="248"/>
      <c r="T1115" s="248"/>
      <c r="U1115" s="248"/>
      <c r="V1115" s="248"/>
      <c r="W1115" s="248"/>
      <c r="X1115" s="248"/>
      <c r="Y1115" s="248"/>
      <c r="Z1115" s="248"/>
      <c r="AA1115" s="248"/>
      <c r="AB1115" s="248"/>
      <c r="AC1115" s="248"/>
      <c r="AD1115" s="248"/>
      <c r="AP1115"/>
      <c r="AQ1115"/>
      <c r="AX1115"/>
    </row>
    <row r="1116" spans="18:50" ht="60" customHeight="1" x14ac:dyDescent="0.25">
      <c r="R1116" s="248"/>
      <c r="S1116" s="248"/>
      <c r="T1116" s="248"/>
      <c r="U1116" s="248"/>
      <c r="V1116" s="248"/>
      <c r="W1116" s="248"/>
      <c r="X1116" s="248"/>
      <c r="Y1116" s="248"/>
      <c r="Z1116" s="248"/>
      <c r="AA1116" s="248"/>
      <c r="AB1116" s="248"/>
      <c r="AC1116" s="248"/>
      <c r="AD1116" s="248"/>
      <c r="AP1116"/>
      <c r="AQ1116"/>
      <c r="AX1116"/>
    </row>
    <row r="1117" spans="18:50" ht="60" customHeight="1" x14ac:dyDescent="0.25">
      <c r="R1117" s="248"/>
      <c r="S1117" s="248"/>
      <c r="T1117" s="248"/>
      <c r="U1117" s="248"/>
      <c r="V1117" s="248"/>
      <c r="W1117" s="248"/>
      <c r="X1117" s="248"/>
      <c r="Y1117" s="248"/>
      <c r="Z1117" s="248"/>
      <c r="AA1117" s="248"/>
      <c r="AB1117" s="248"/>
      <c r="AC1117" s="248"/>
      <c r="AD1117" s="248"/>
      <c r="AP1117"/>
      <c r="AQ1117"/>
      <c r="AX1117"/>
    </row>
    <row r="1118" spans="18:50" ht="60" customHeight="1" x14ac:dyDescent="0.25">
      <c r="R1118" s="248"/>
      <c r="S1118" s="248"/>
      <c r="T1118" s="248"/>
      <c r="U1118" s="248"/>
      <c r="V1118" s="248"/>
      <c r="W1118" s="248"/>
      <c r="X1118" s="248"/>
      <c r="Y1118" s="248"/>
      <c r="Z1118" s="248"/>
      <c r="AA1118" s="248"/>
      <c r="AB1118" s="248"/>
      <c r="AC1118" s="248"/>
      <c r="AD1118" s="248"/>
      <c r="AP1118"/>
      <c r="AQ1118"/>
      <c r="AX1118"/>
    </row>
    <row r="1119" spans="18:50" ht="60" customHeight="1" x14ac:dyDescent="0.25">
      <c r="R1119" s="248"/>
      <c r="S1119" s="248"/>
      <c r="T1119" s="248"/>
      <c r="U1119" s="248"/>
      <c r="V1119" s="248"/>
      <c r="W1119" s="248"/>
      <c r="X1119" s="248"/>
      <c r="Y1119" s="248"/>
      <c r="Z1119" s="248"/>
      <c r="AA1119" s="248"/>
      <c r="AB1119" s="248"/>
      <c r="AC1119" s="248"/>
      <c r="AD1119" s="248"/>
      <c r="AP1119"/>
      <c r="AQ1119"/>
      <c r="AX1119"/>
    </row>
    <row r="1120" spans="18:50" ht="60" customHeight="1" x14ac:dyDescent="0.25">
      <c r="R1120" s="248"/>
      <c r="S1120" s="248"/>
      <c r="T1120" s="248"/>
      <c r="U1120" s="248"/>
      <c r="V1120" s="248"/>
      <c r="W1120" s="248"/>
      <c r="X1120" s="248"/>
      <c r="Y1120" s="248"/>
      <c r="Z1120" s="248"/>
      <c r="AA1120" s="248"/>
      <c r="AB1120" s="248"/>
      <c r="AC1120" s="248"/>
      <c r="AD1120" s="248"/>
      <c r="AP1120"/>
      <c r="AQ1120"/>
      <c r="AX1120"/>
    </row>
    <row r="1121" spans="18:50" ht="60" customHeight="1" x14ac:dyDescent="0.25">
      <c r="R1121" s="248"/>
      <c r="S1121" s="248"/>
      <c r="T1121" s="248"/>
      <c r="U1121" s="248"/>
      <c r="V1121" s="248"/>
      <c r="W1121" s="248"/>
      <c r="X1121" s="248"/>
      <c r="Y1121" s="248"/>
      <c r="Z1121" s="248"/>
      <c r="AA1121" s="248"/>
      <c r="AB1121" s="248"/>
      <c r="AC1121" s="248"/>
      <c r="AD1121" s="248"/>
      <c r="AP1121"/>
      <c r="AQ1121"/>
      <c r="AX1121"/>
    </row>
    <row r="1122" spans="18:50" ht="60" customHeight="1" x14ac:dyDescent="0.25">
      <c r="R1122" s="248"/>
      <c r="S1122" s="248"/>
      <c r="T1122" s="248"/>
      <c r="U1122" s="248"/>
      <c r="V1122" s="248"/>
      <c r="W1122" s="248"/>
      <c r="X1122" s="248"/>
      <c r="Y1122" s="248"/>
      <c r="Z1122" s="248"/>
      <c r="AA1122" s="248"/>
      <c r="AB1122" s="248"/>
      <c r="AC1122" s="248"/>
      <c r="AD1122" s="248"/>
      <c r="AP1122"/>
      <c r="AQ1122"/>
      <c r="AX1122"/>
    </row>
    <row r="1123" spans="18:50" ht="60" customHeight="1" x14ac:dyDescent="0.25">
      <c r="R1123" s="248"/>
      <c r="S1123" s="248"/>
      <c r="T1123" s="248"/>
      <c r="U1123" s="248"/>
      <c r="V1123" s="248"/>
      <c r="W1123" s="248"/>
      <c r="X1123" s="248"/>
      <c r="Y1123" s="248"/>
      <c r="Z1123" s="248"/>
      <c r="AA1123" s="248"/>
      <c r="AB1123" s="248"/>
      <c r="AC1123" s="248"/>
      <c r="AD1123" s="248"/>
      <c r="AP1123"/>
      <c r="AQ1123"/>
      <c r="AX1123"/>
    </row>
    <row r="1124" spans="18:50" ht="60" customHeight="1" x14ac:dyDescent="0.25">
      <c r="R1124" s="248"/>
      <c r="S1124" s="248"/>
      <c r="T1124" s="248"/>
      <c r="U1124" s="248"/>
      <c r="V1124" s="248"/>
      <c r="W1124" s="248"/>
      <c r="X1124" s="248"/>
      <c r="Y1124" s="248"/>
      <c r="Z1124" s="248"/>
      <c r="AA1124" s="248"/>
      <c r="AB1124" s="248"/>
      <c r="AC1124" s="248"/>
      <c r="AD1124" s="248"/>
      <c r="AP1124"/>
      <c r="AQ1124"/>
      <c r="AX1124"/>
    </row>
    <row r="1125" spans="18:50" ht="60" customHeight="1" x14ac:dyDescent="0.25">
      <c r="R1125" s="248"/>
      <c r="S1125" s="248"/>
      <c r="T1125" s="248"/>
      <c r="U1125" s="248"/>
      <c r="V1125" s="248"/>
      <c r="W1125" s="248"/>
      <c r="X1125" s="248"/>
      <c r="Y1125" s="248"/>
      <c r="Z1125" s="248"/>
      <c r="AA1125" s="248"/>
      <c r="AB1125" s="248"/>
      <c r="AC1125" s="248"/>
      <c r="AD1125" s="248"/>
      <c r="AP1125"/>
      <c r="AQ1125"/>
      <c r="AX1125"/>
    </row>
    <row r="1126" spans="18:50" ht="60" customHeight="1" x14ac:dyDescent="0.25">
      <c r="R1126" s="248"/>
      <c r="S1126" s="248"/>
      <c r="T1126" s="248"/>
      <c r="U1126" s="248"/>
      <c r="V1126" s="248"/>
      <c r="W1126" s="248"/>
      <c r="X1126" s="248"/>
      <c r="Y1126" s="248"/>
      <c r="Z1126" s="248"/>
      <c r="AA1126" s="248"/>
      <c r="AB1126" s="248"/>
      <c r="AC1126" s="248"/>
      <c r="AD1126" s="248"/>
      <c r="AP1126"/>
      <c r="AQ1126"/>
      <c r="AX1126"/>
    </row>
    <row r="1127" spans="18:50" ht="60" customHeight="1" x14ac:dyDescent="0.25">
      <c r="R1127" s="248"/>
      <c r="S1127" s="248"/>
      <c r="T1127" s="248"/>
      <c r="U1127" s="248"/>
      <c r="V1127" s="248"/>
      <c r="W1127" s="248"/>
      <c r="X1127" s="248"/>
      <c r="Y1127" s="248"/>
      <c r="Z1127" s="248"/>
      <c r="AA1127" s="248"/>
      <c r="AB1127" s="248"/>
      <c r="AC1127" s="248"/>
      <c r="AD1127" s="248"/>
      <c r="AP1127"/>
      <c r="AQ1127"/>
      <c r="AX1127"/>
    </row>
    <row r="1128" spans="18:50" ht="60" customHeight="1" x14ac:dyDescent="0.25">
      <c r="R1128" s="248"/>
      <c r="S1128" s="248"/>
      <c r="T1128" s="248"/>
      <c r="U1128" s="248"/>
      <c r="V1128" s="248"/>
      <c r="W1128" s="248"/>
      <c r="X1128" s="248"/>
      <c r="Y1128" s="248"/>
      <c r="Z1128" s="248"/>
      <c r="AA1128" s="248"/>
      <c r="AB1128" s="248"/>
      <c r="AC1128" s="248"/>
      <c r="AD1128" s="248"/>
      <c r="AP1128"/>
      <c r="AQ1128"/>
      <c r="AX1128"/>
    </row>
    <row r="1129" spans="18:50" ht="60" customHeight="1" x14ac:dyDescent="0.25">
      <c r="R1129" s="248"/>
      <c r="S1129" s="248"/>
      <c r="T1129" s="248"/>
      <c r="U1129" s="248"/>
      <c r="V1129" s="248"/>
      <c r="W1129" s="248"/>
      <c r="X1129" s="248"/>
      <c r="Y1129" s="248"/>
      <c r="Z1129" s="248"/>
      <c r="AA1129" s="248"/>
      <c r="AB1129" s="248"/>
      <c r="AC1129" s="248"/>
      <c r="AD1129" s="248"/>
      <c r="AP1129"/>
      <c r="AQ1129"/>
      <c r="AX1129"/>
    </row>
    <row r="1130" spans="18:50" ht="60" customHeight="1" x14ac:dyDescent="0.25">
      <c r="R1130" s="248"/>
      <c r="S1130" s="248"/>
      <c r="T1130" s="248"/>
      <c r="U1130" s="248"/>
      <c r="V1130" s="248"/>
      <c r="W1130" s="248"/>
      <c r="X1130" s="248"/>
      <c r="Y1130" s="248"/>
      <c r="Z1130" s="248"/>
      <c r="AA1130" s="248"/>
      <c r="AB1130" s="248"/>
      <c r="AC1130" s="248"/>
      <c r="AD1130" s="248"/>
      <c r="AP1130"/>
      <c r="AQ1130"/>
      <c r="AX1130"/>
    </row>
    <row r="1131" spans="18:50" ht="60" customHeight="1" x14ac:dyDescent="0.25">
      <c r="R1131" s="248"/>
      <c r="S1131" s="248"/>
      <c r="T1131" s="248"/>
      <c r="U1131" s="248"/>
      <c r="V1131" s="248"/>
      <c r="W1131" s="248"/>
      <c r="X1131" s="248"/>
      <c r="Y1131" s="248"/>
      <c r="Z1131" s="248"/>
      <c r="AA1131" s="248"/>
      <c r="AB1131" s="248"/>
      <c r="AC1131" s="248"/>
      <c r="AD1131" s="248"/>
      <c r="AP1131"/>
      <c r="AQ1131"/>
      <c r="AX1131"/>
    </row>
    <row r="1132" spans="18:50" ht="60" customHeight="1" x14ac:dyDescent="0.25">
      <c r="R1132" s="248"/>
      <c r="S1132" s="248"/>
      <c r="T1132" s="248"/>
      <c r="U1132" s="248"/>
      <c r="V1132" s="248"/>
      <c r="W1132" s="248"/>
      <c r="X1132" s="248"/>
      <c r="Y1132" s="248"/>
      <c r="Z1132" s="248"/>
      <c r="AA1132" s="248"/>
      <c r="AB1132" s="248"/>
      <c r="AC1132" s="248"/>
      <c r="AD1132" s="248"/>
      <c r="AP1132"/>
      <c r="AQ1132"/>
      <c r="AX1132"/>
    </row>
    <row r="1133" spans="18:50" ht="60" customHeight="1" x14ac:dyDescent="0.25">
      <c r="R1133" s="248"/>
      <c r="S1133" s="248"/>
      <c r="T1133" s="248"/>
      <c r="U1133" s="248"/>
      <c r="V1133" s="248"/>
      <c r="W1133" s="248"/>
      <c r="X1133" s="248"/>
      <c r="Y1133" s="248"/>
      <c r="Z1133" s="248"/>
      <c r="AA1133" s="248"/>
      <c r="AB1133" s="248"/>
      <c r="AC1133" s="248"/>
      <c r="AD1133" s="248"/>
      <c r="AP1133"/>
      <c r="AQ1133"/>
      <c r="AX1133"/>
    </row>
    <row r="1134" spans="18:50" ht="60" customHeight="1" x14ac:dyDescent="0.25">
      <c r="R1134" s="248"/>
      <c r="S1134" s="248"/>
      <c r="T1134" s="248"/>
      <c r="U1134" s="248"/>
      <c r="V1134" s="248"/>
      <c r="W1134" s="248"/>
      <c r="X1134" s="248"/>
      <c r="Y1134" s="248"/>
      <c r="Z1134" s="248"/>
      <c r="AA1134" s="248"/>
      <c r="AB1134" s="248"/>
      <c r="AC1134" s="248"/>
      <c r="AD1134" s="248"/>
      <c r="AP1134"/>
      <c r="AQ1134"/>
      <c r="AX1134"/>
    </row>
    <row r="1135" spans="18:50" ht="60" customHeight="1" x14ac:dyDescent="0.25">
      <c r="R1135" s="248"/>
      <c r="S1135" s="248"/>
      <c r="T1135" s="248"/>
      <c r="U1135" s="248"/>
      <c r="V1135" s="248"/>
      <c r="W1135" s="248"/>
      <c r="X1135" s="248"/>
      <c r="Y1135" s="248"/>
      <c r="Z1135" s="248"/>
      <c r="AA1135" s="248"/>
      <c r="AB1135" s="248"/>
      <c r="AC1135" s="248"/>
      <c r="AD1135" s="248"/>
      <c r="AP1135"/>
      <c r="AQ1135"/>
      <c r="AX1135"/>
    </row>
    <row r="1136" spans="18:50" ht="60" customHeight="1" x14ac:dyDescent="0.25">
      <c r="R1136" s="248"/>
      <c r="S1136" s="248"/>
      <c r="T1136" s="248"/>
      <c r="U1136" s="248"/>
      <c r="V1136" s="248"/>
      <c r="W1136" s="248"/>
      <c r="X1136" s="248"/>
      <c r="Y1136" s="248"/>
      <c r="Z1136" s="248"/>
      <c r="AA1136" s="248"/>
      <c r="AB1136" s="248"/>
      <c r="AC1136" s="248"/>
      <c r="AD1136" s="248"/>
      <c r="AP1136"/>
      <c r="AQ1136"/>
      <c r="AX1136"/>
    </row>
    <row r="1137" spans="18:50" ht="60" customHeight="1" x14ac:dyDescent="0.25">
      <c r="R1137" s="248"/>
      <c r="S1137" s="248"/>
      <c r="T1137" s="248"/>
      <c r="U1137" s="248"/>
      <c r="V1137" s="248"/>
      <c r="W1137" s="248"/>
      <c r="X1137" s="248"/>
      <c r="Y1137" s="248"/>
      <c r="Z1137" s="248"/>
      <c r="AA1137" s="248"/>
      <c r="AB1137" s="248"/>
      <c r="AC1137" s="248"/>
      <c r="AD1137" s="248"/>
      <c r="AP1137"/>
      <c r="AQ1137"/>
      <c r="AX1137"/>
    </row>
    <row r="1138" spans="18:50" ht="60" customHeight="1" x14ac:dyDescent="0.25">
      <c r="R1138" s="248"/>
      <c r="S1138" s="248"/>
      <c r="T1138" s="248"/>
      <c r="U1138" s="248"/>
      <c r="V1138" s="248"/>
      <c r="W1138" s="248"/>
      <c r="X1138" s="248"/>
      <c r="Y1138" s="248"/>
      <c r="Z1138" s="248"/>
      <c r="AA1138" s="248"/>
      <c r="AB1138" s="248"/>
      <c r="AC1138" s="248"/>
      <c r="AD1138" s="248"/>
      <c r="AP1138"/>
      <c r="AQ1138"/>
      <c r="AX1138"/>
    </row>
    <row r="1139" spans="18:50" ht="60" customHeight="1" x14ac:dyDescent="0.25">
      <c r="R1139" s="248"/>
      <c r="S1139" s="248"/>
      <c r="T1139" s="248"/>
      <c r="U1139" s="248"/>
      <c r="V1139" s="248"/>
      <c r="W1139" s="248"/>
      <c r="X1139" s="248"/>
      <c r="Y1139" s="248"/>
      <c r="Z1139" s="248"/>
      <c r="AA1139" s="248"/>
      <c r="AB1139" s="248"/>
      <c r="AC1139" s="248"/>
      <c r="AD1139" s="248"/>
      <c r="AP1139"/>
      <c r="AQ1139"/>
      <c r="AX1139"/>
    </row>
    <row r="1140" spans="18:50" ht="60" customHeight="1" x14ac:dyDescent="0.25">
      <c r="R1140" s="248"/>
      <c r="S1140" s="248"/>
      <c r="T1140" s="248"/>
      <c r="U1140" s="248"/>
      <c r="V1140" s="248"/>
      <c r="W1140" s="248"/>
      <c r="X1140" s="248"/>
      <c r="Y1140" s="248"/>
      <c r="Z1140" s="248"/>
      <c r="AA1140" s="248"/>
      <c r="AB1140" s="248"/>
      <c r="AC1140" s="248"/>
      <c r="AD1140" s="248"/>
      <c r="AP1140"/>
      <c r="AQ1140"/>
      <c r="AX1140"/>
    </row>
    <row r="1141" spans="18:50" ht="60" customHeight="1" x14ac:dyDescent="0.25">
      <c r="R1141" s="248"/>
      <c r="S1141" s="248"/>
      <c r="T1141" s="248"/>
      <c r="U1141" s="248"/>
      <c r="V1141" s="248"/>
      <c r="W1141" s="248"/>
      <c r="X1141" s="248"/>
      <c r="Y1141" s="248"/>
      <c r="Z1141" s="248"/>
      <c r="AA1141" s="248"/>
      <c r="AB1141" s="248"/>
      <c r="AC1141" s="248"/>
      <c r="AD1141" s="248"/>
      <c r="AP1141"/>
      <c r="AQ1141"/>
      <c r="AX1141"/>
    </row>
    <row r="1142" spans="18:50" ht="60" customHeight="1" x14ac:dyDescent="0.25">
      <c r="R1142" s="248"/>
      <c r="S1142" s="248"/>
      <c r="T1142" s="248"/>
      <c r="U1142" s="248"/>
      <c r="V1142" s="248"/>
      <c r="W1142" s="248"/>
      <c r="X1142" s="248"/>
      <c r="Y1142" s="248"/>
      <c r="Z1142" s="248"/>
      <c r="AA1142" s="248"/>
      <c r="AB1142" s="248"/>
      <c r="AC1142" s="248"/>
      <c r="AD1142" s="248"/>
      <c r="AP1142"/>
      <c r="AQ1142"/>
      <c r="AX1142"/>
    </row>
    <row r="1143" spans="18:50" ht="60" customHeight="1" x14ac:dyDescent="0.25">
      <c r="R1143" s="248"/>
      <c r="S1143" s="248"/>
      <c r="T1143" s="248"/>
      <c r="U1143" s="248"/>
      <c r="V1143" s="248"/>
      <c r="W1143" s="248"/>
      <c r="X1143" s="248"/>
      <c r="Y1143" s="248"/>
      <c r="Z1143" s="248"/>
      <c r="AA1143" s="248"/>
      <c r="AB1143" s="248"/>
      <c r="AC1143" s="248"/>
      <c r="AD1143" s="248"/>
      <c r="AP1143"/>
      <c r="AQ1143"/>
      <c r="AX1143"/>
    </row>
    <row r="1144" spans="18:50" ht="60" customHeight="1" x14ac:dyDescent="0.25">
      <c r="R1144" s="248"/>
      <c r="S1144" s="248"/>
      <c r="T1144" s="248"/>
      <c r="U1144" s="248"/>
      <c r="V1144" s="248"/>
      <c r="W1144" s="248"/>
      <c r="X1144" s="248"/>
      <c r="Y1144" s="248"/>
      <c r="Z1144" s="248"/>
      <c r="AA1144" s="248"/>
      <c r="AB1144" s="248"/>
      <c r="AC1144" s="248"/>
      <c r="AD1144" s="248"/>
      <c r="AP1144"/>
      <c r="AQ1144"/>
      <c r="AX1144"/>
    </row>
    <row r="1145" spans="18:50" ht="60" customHeight="1" x14ac:dyDescent="0.25">
      <c r="R1145" s="248"/>
      <c r="S1145" s="248"/>
      <c r="T1145" s="248"/>
      <c r="U1145" s="248"/>
      <c r="V1145" s="248"/>
      <c r="W1145" s="248"/>
      <c r="X1145" s="248"/>
      <c r="Y1145" s="248"/>
      <c r="Z1145" s="248"/>
      <c r="AA1145" s="248"/>
      <c r="AB1145" s="248"/>
      <c r="AC1145" s="248"/>
      <c r="AD1145" s="248"/>
      <c r="AP1145"/>
      <c r="AQ1145"/>
      <c r="AX1145"/>
    </row>
    <row r="1146" spans="18:50" ht="60" customHeight="1" x14ac:dyDescent="0.25">
      <c r="R1146" s="248"/>
      <c r="S1146" s="248"/>
      <c r="T1146" s="248"/>
      <c r="U1146" s="248"/>
      <c r="V1146" s="248"/>
      <c r="W1146" s="248"/>
      <c r="X1146" s="248"/>
      <c r="Y1146" s="248"/>
      <c r="Z1146" s="248"/>
      <c r="AA1146" s="248"/>
      <c r="AB1146" s="248"/>
      <c r="AC1146" s="248"/>
      <c r="AD1146" s="248"/>
      <c r="AP1146"/>
      <c r="AQ1146"/>
      <c r="AX1146"/>
    </row>
    <row r="1147" spans="18:50" ht="60" customHeight="1" x14ac:dyDescent="0.25">
      <c r="R1147" s="248"/>
      <c r="S1147" s="248"/>
      <c r="T1147" s="248"/>
      <c r="U1147" s="248"/>
      <c r="V1147" s="248"/>
      <c r="W1147" s="248"/>
      <c r="X1147" s="248"/>
      <c r="Y1147" s="248"/>
      <c r="Z1147" s="248"/>
      <c r="AA1147" s="248"/>
      <c r="AB1147" s="248"/>
      <c r="AC1147" s="248"/>
      <c r="AD1147" s="248"/>
      <c r="AP1147"/>
      <c r="AQ1147"/>
      <c r="AX1147"/>
    </row>
    <row r="1148" spans="18:50" ht="60" customHeight="1" x14ac:dyDescent="0.25">
      <c r="R1148" s="248"/>
      <c r="S1148" s="248"/>
      <c r="T1148" s="248"/>
      <c r="U1148" s="248"/>
      <c r="V1148" s="248"/>
      <c r="W1148" s="248"/>
      <c r="X1148" s="248"/>
      <c r="Y1148" s="248"/>
      <c r="Z1148" s="248"/>
      <c r="AA1148" s="248"/>
      <c r="AB1148" s="248"/>
      <c r="AC1148" s="248"/>
      <c r="AD1148" s="248"/>
      <c r="AP1148"/>
      <c r="AQ1148"/>
      <c r="AX1148"/>
    </row>
    <row r="1149" spans="18:50" ht="60" customHeight="1" x14ac:dyDescent="0.25">
      <c r="R1149" s="248"/>
      <c r="S1149" s="248"/>
      <c r="T1149" s="248"/>
      <c r="U1149" s="248"/>
      <c r="V1149" s="248"/>
      <c r="W1149" s="248"/>
      <c r="X1149" s="248"/>
      <c r="Y1149" s="248"/>
      <c r="Z1149" s="248"/>
      <c r="AA1149" s="248"/>
      <c r="AB1149" s="248"/>
      <c r="AC1149" s="248"/>
      <c r="AD1149" s="248"/>
      <c r="AP1149"/>
      <c r="AQ1149"/>
      <c r="AX1149"/>
    </row>
    <row r="1150" spans="18:50" ht="60" customHeight="1" x14ac:dyDescent="0.25">
      <c r="R1150" s="248"/>
      <c r="S1150" s="248"/>
      <c r="T1150" s="248"/>
      <c r="U1150" s="248"/>
      <c r="V1150" s="248"/>
      <c r="W1150" s="248"/>
      <c r="X1150" s="248"/>
      <c r="Y1150" s="248"/>
      <c r="Z1150" s="248"/>
      <c r="AA1150" s="248"/>
      <c r="AB1150" s="248"/>
      <c r="AC1150" s="248"/>
      <c r="AD1150" s="248"/>
      <c r="AP1150"/>
      <c r="AQ1150"/>
      <c r="AX1150"/>
    </row>
    <row r="1151" spans="18:50" ht="60" customHeight="1" x14ac:dyDescent="0.25">
      <c r="R1151" s="248"/>
      <c r="S1151" s="248"/>
      <c r="T1151" s="248"/>
      <c r="U1151" s="248"/>
      <c r="V1151" s="248"/>
      <c r="W1151" s="248"/>
      <c r="X1151" s="248"/>
      <c r="Y1151" s="248"/>
      <c r="Z1151" s="248"/>
      <c r="AA1151" s="248"/>
      <c r="AB1151" s="248"/>
      <c r="AC1151" s="248"/>
      <c r="AD1151" s="248"/>
      <c r="AP1151"/>
      <c r="AQ1151"/>
      <c r="AX1151"/>
    </row>
    <row r="1152" spans="18:50" ht="60" customHeight="1" x14ac:dyDescent="0.25">
      <c r="R1152" s="248"/>
      <c r="S1152" s="248"/>
      <c r="T1152" s="248"/>
      <c r="U1152" s="248"/>
      <c r="V1152" s="248"/>
      <c r="W1152" s="248"/>
      <c r="X1152" s="248"/>
      <c r="Y1152" s="248"/>
      <c r="Z1152" s="248"/>
      <c r="AA1152" s="248"/>
      <c r="AB1152" s="248"/>
      <c r="AC1152" s="248"/>
      <c r="AD1152" s="248"/>
      <c r="AP1152"/>
      <c r="AQ1152"/>
      <c r="AX1152"/>
    </row>
    <row r="1153" spans="18:50" ht="60" customHeight="1" x14ac:dyDescent="0.25">
      <c r="R1153" s="248"/>
      <c r="S1153" s="248"/>
      <c r="T1153" s="248"/>
      <c r="U1153" s="248"/>
      <c r="V1153" s="248"/>
      <c r="W1153" s="248"/>
      <c r="X1153" s="248"/>
      <c r="Y1153" s="248"/>
      <c r="Z1153" s="248"/>
      <c r="AA1153" s="248"/>
      <c r="AB1153" s="248"/>
      <c r="AC1153" s="248"/>
      <c r="AD1153" s="248"/>
      <c r="AP1153"/>
      <c r="AQ1153"/>
      <c r="AX1153"/>
    </row>
    <row r="1154" spans="18:50" ht="60" customHeight="1" x14ac:dyDescent="0.25">
      <c r="R1154" s="248"/>
      <c r="S1154" s="248"/>
      <c r="T1154" s="248"/>
      <c r="U1154" s="248"/>
      <c r="V1154" s="248"/>
      <c r="W1154" s="248"/>
      <c r="X1154" s="248"/>
      <c r="Y1154" s="248"/>
      <c r="Z1154" s="248"/>
      <c r="AA1154" s="248"/>
      <c r="AB1154" s="248"/>
      <c r="AC1154" s="248"/>
      <c r="AD1154" s="248"/>
      <c r="AP1154"/>
      <c r="AQ1154"/>
      <c r="AX1154"/>
    </row>
    <row r="1155" spans="18:50" ht="60" customHeight="1" x14ac:dyDescent="0.25">
      <c r="R1155" s="248"/>
      <c r="S1155" s="248"/>
      <c r="T1155" s="248"/>
      <c r="U1155" s="248"/>
      <c r="V1155" s="248"/>
      <c r="W1155" s="248"/>
      <c r="X1155" s="248"/>
      <c r="Y1155" s="248"/>
      <c r="Z1155" s="248"/>
      <c r="AA1155" s="248"/>
      <c r="AB1155" s="248"/>
      <c r="AC1155" s="248"/>
      <c r="AD1155" s="248"/>
      <c r="AP1155"/>
      <c r="AQ1155"/>
      <c r="AX1155"/>
    </row>
    <row r="1156" spans="18:50" ht="60" customHeight="1" x14ac:dyDescent="0.25">
      <c r="R1156" s="248"/>
      <c r="S1156" s="248"/>
      <c r="T1156" s="248"/>
      <c r="U1156" s="248"/>
      <c r="V1156" s="248"/>
      <c r="W1156" s="248"/>
      <c r="X1156" s="248"/>
      <c r="Y1156" s="248"/>
      <c r="Z1156" s="248"/>
      <c r="AA1156" s="248"/>
      <c r="AB1156" s="248"/>
      <c r="AC1156" s="248"/>
      <c r="AD1156" s="248"/>
      <c r="AP1156"/>
      <c r="AQ1156"/>
      <c r="AX1156"/>
    </row>
    <row r="1157" spans="18:50" ht="60" customHeight="1" x14ac:dyDescent="0.25">
      <c r="R1157" s="248"/>
      <c r="S1157" s="248"/>
      <c r="T1157" s="248"/>
      <c r="U1157" s="248"/>
      <c r="V1157" s="248"/>
      <c r="W1157" s="248"/>
      <c r="X1157" s="248"/>
      <c r="Y1157" s="248"/>
      <c r="Z1157" s="248"/>
      <c r="AA1157" s="248"/>
      <c r="AB1157" s="248"/>
      <c r="AC1157" s="248"/>
      <c r="AD1157" s="248"/>
      <c r="AP1157"/>
      <c r="AQ1157"/>
      <c r="AX1157"/>
    </row>
    <row r="1158" spans="18:50" ht="60" customHeight="1" x14ac:dyDescent="0.25">
      <c r="R1158" s="248"/>
      <c r="S1158" s="248"/>
      <c r="T1158" s="248"/>
      <c r="U1158" s="248"/>
      <c r="V1158" s="248"/>
      <c r="W1158" s="248"/>
      <c r="X1158" s="248"/>
      <c r="Y1158" s="248"/>
      <c r="Z1158" s="248"/>
      <c r="AA1158" s="248"/>
      <c r="AB1158" s="248"/>
      <c r="AC1158" s="248"/>
      <c r="AD1158" s="248"/>
      <c r="AP1158"/>
      <c r="AQ1158"/>
      <c r="AX1158"/>
    </row>
    <row r="1159" spans="18:50" ht="60" customHeight="1" x14ac:dyDescent="0.25">
      <c r="R1159" s="248"/>
      <c r="S1159" s="248"/>
      <c r="T1159" s="248"/>
      <c r="U1159" s="248"/>
      <c r="V1159" s="248"/>
      <c r="W1159" s="248"/>
      <c r="X1159" s="248"/>
      <c r="Y1159" s="248"/>
      <c r="Z1159" s="248"/>
      <c r="AA1159" s="248"/>
      <c r="AB1159" s="248"/>
      <c r="AC1159" s="248"/>
      <c r="AD1159" s="248"/>
      <c r="AP1159"/>
      <c r="AQ1159"/>
      <c r="AX1159"/>
    </row>
    <row r="1160" spans="18:50" ht="60" customHeight="1" x14ac:dyDescent="0.25">
      <c r="R1160" s="248"/>
      <c r="S1160" s="248"/>
      <c r="T1160" s="248"/>
      <c r="U1160" s="248"/>
      <c r="V1160" s="248"/>
      <c r="W1160" s="248"/>
      <c r="X1160" s="248"/>
      <c r="Y1160" s="248"/>
      <c r="Z1160" s="248"/>
      <c r="AA1160" s="248"/>
      <c r="AB1160" s="248"/>
      <c r="AC1160" s="248"/>
      <c r="AD1160" s="248"/>
      <c r="AP1160"/>
      <c r="AQ1160"/>
      <c r="AX1160"/>
    </row>
    <row r="1161" spans="18:50" ht="60" customHeight="1" x14ac:dyDescent="0.25">
      <c r="R1161" s="248"/>
      <c r="S1161" s="248"/>
      <c r="T1161" s="248"/>
      <c r="U1161" s="248"/>
      <c r="V1161" s="248"/>
      <c r="W1161" s="248"/>
      <c r="X1161" s="248"/>
      <c r="Y1161" s="248"/>
      <c r="Z1161" s="248"/>
      <c r="AA1161" s="248"/>
      <c r="AB1161" s="248"/>
      <c r="AC1161" s="248"/>
      <c r="AD1161" s="248"/>
      <c r="AP1161"/>
      <c r="AQ1161"/>
      <c r="AX1161"/>
    </row>
    <row r="1162" spans="18:50" ht="60" customHeight="1" x14ac:dyDescent="0.25">
      <c r="R1162" s="248"/>
      <c r="S1162" s="248"/>
      <c r="T1162" s="248"/>
      <c r="U1162" s="248"/>
      <c r="V1162" s="248"/>
      <c r="W1162" s="248"/>
      <c r="X1162" s="248"/>
      <c r="Y1162" s="248"/>
      <c r="Z1162" s="248"/>
      <c r="AA1162" s="248"/>
      <c r="AB1162" s="248"/>
      <c r="AC1162" s="248"/>
      <c r="AD1162" s="248"/>
      <c r="AP1162"/>
      <c r="AQ1162"/>
      <c r="AX1162"/>
    </row>
    <row r="1163" spans="18:50" ht="60" customHeight="1" x14ac:dyDescent="0.25">
      <c r="R1163" s="248"/>
      <c r="S1163" s="248"/>
      <c r="T1163" s="248"/>
      <c r="U1163" s="248"/>
      <c r="V1163" s="248"/>
      <c r="W1163" s="248"/>
      <c r="X1163" s="248"/>
      <c r="Y1163" s="248"/>
      <c r="Z1163" s="248"/>
      <c r="AA1163" s="248"/>
      <c r="AB1163" s="248"/>
      <c r="AC1163" s="248"/>
      <c r="AD1163" s="248"/>
      <c r="AP1163"/>
      <c r="AQ1163"/>
      <c r="AX1163"/>
    </row>
    <row r="1164" spans="18:50" ht="60" customHeight="1" x14ac:dyDescent="0.25">
      <c r="R1164" s="248"/>
      <c r="S1164" s="248"/>
      <c r="T1164" s="248"/>
      <c r="U1164" s="248"/>
      <c r="V1164" s="248"/>
      <c r="W1164" s="248"/>
      <c r="X1164" s="248"/>
      <c r="Y1164" s="248"/>
      <c r="Z1164" s="248"/>
      <c r="AA1164" s="248"/>
      <c r="AB1164" s="248"/>
      <c r="AC1164" s="248"/>
      <c r="AD1164" s="248"/>
      <c r="AP1164"/>
      <c r="AQ1164"/>
      <c r="AX1164"/>
    </row>
    <row r="1165" spans="18:50" ht="60" customHeight="1" x14ac:dyDescent="0.25">
      <c r="R1165" s="248"/>
      <c r="S1165" s="248"/>
      <c r="T1165" s="248"/>
      <c r="U1165" s="248"/>
      <c r="V1165" s="248"/>
      <c r="W1165" s="248"/>
      <c r="X1165" s="248"/>
      <c r="Y1165" s="248"/>
      <c r="Z1165" s="248"/>
      <c r="AA1165" s="248"/>
      <c r="AB1165" s="248"/>
      <c r="AC1165" s="248"/>
      <c r="AD1165" s="248"/>
      <c r="AP1165"/>
      <c r="AQ1165"/>
      <c r="AX1165"/>
    </row>
    <row r="1166" spans="18:50" ht="60" customHeight="1" x14ac:dyDescent="0.25">
      <c r="R1166" s="248"/>
      <c r="S1166" s="248"/>
      <c r="T1166" s="248"/>
      <c r="U1166" s="248"/>
      <c r="V1166" s="248"/>
      <c r="W1166" s="248"/>
      <c r="X1166" s="248"/>
      <c r="Y1166" s="248"/>
      <c r="Z1166" s="248"/>
      <c r="AA1166" s="248"/>
      <c r="AB1166" s="248"/>
      <c r="AC1166" s="248"/>
      <c r="AD1166" s="248"/>
      <c r="AP1166"/>
      <c r="AQ1166"/>
      <c r="AX1166"/>
    </row>
    <row r="1167" spans="18:50" ht="60" customHeight="1" x14ac:dyDescent="0.25">
      <c r="R1167" s="248"/>
      <c r="S1167" s="248"/>
      <c r="T1167" s="248"/>
      <c r="U1167" s="248"/>
      <c r="V1167" s="248"/>
      <c r="W1167" s="248"/>
      <c r="X1167" s="248"/>
      <c r="Y1167" s="248"/>
      <c r="Z1167" s="248"/>
      <c r="AA1167" s="248"/>
      <c r="AB1167" s="248"/>
      <c r="AC1167" s="248"/>
      <c r="AD1167" s="248"/>
      <c r="AP1167"/>
      <c r="AQ1167"/>
      <c r="AX1167"/>
    </row>
    <row r="1168" spans="18:50" ht="60" customHeight="1" x14ac:dyDescent="0.25">
      <c r="R1168" s="248"/>
      <c r="S1168" s="248"/>
      <c r="T1168" s="248"/>
      <c r="U1168" s="248"/>
      <c r="V1168" s="248"/>
      <c r="W1168" s="248"/>
      <c r="X1168" s="248"/>
      <c r="Y1168" s="248"/>
      <c r="Z1168" s="248"/>
      <c r="AA1168" s="248"/>
      <c r="AB1168" s="248"/>
      <c r="AC1168" s="248"/>
      <c r="AD1168" s="248"/>
      <c r="AP1168"/>
      <c r="AQ1168"/>
      <c r="AX1168"/>
    </row>
    <row r="1169" spans="18:50" ht="60" customHeight="1" x14ac:dyDescent="0.25">
      <c r="R1169" s="248"/>
      <c r="S1169" s="248"/>
      <c r="T1169" s="248"/>
      <c r="U1169" s="248"/>
      <c r="V1169" s="248"/>
      <c r="W1169" s="248"/>
      <c r="X1169" s="248"/>
      <c r="Y1169" s="248"/>
      <c r="Z1169" s="248"/>
      <c r="AA1169" s="248"/>
      <c r="AB1169" s="248"/>
      <c r="AC1169" s="248"/>
      <c r="AD1169" s="248"/>
      <c r="AP1169"/>
      <c r="AQ1169"/>
      <c r="AX1169"/>
    </row>
    <row r="1170" spans="18:50" ht="60" customHeight="1" x14ac:dyDescent="0.25">
      <c r="R1170" s="248"/>
      <c r="S1170" s="248"/>
      <c r="T1170" s="248"/>
      <c r="U1170" s="248"/>
      <c r="V1170" s="248"/>
      <c r="W1170" s="248"/>
      <c r="X1170" s="248"/>
      <c r="Y1170" s="248"/>
      <c r="Z1170" s="248"/>
      <c r="AA1170" s="248"/>
      <c r="AB1170" s="248"/>
      <c r="AC1170" s="248"/>
      <c r="AD1170" s="248"/>
      <c r="AP1170"/>
      <c r="AQ1170"/>
      <c r="AX1170"/>
    </row>
    <row r="1171" spans="18:50" ht="60" customHeight="1" x14ac:dyDescent="0.25">
      <c r="R1171" s="248"/>
      <c r="S1171" s="248"/>
      <c r="T1171" s="248"/>
      <c r="U1171" s="248"/>
      <c r="V1171" s="248"/>
      <c r="W1171" s="248"/>
      <c r="X1171" s="248"/>
      <c r="Y1171" s="248"/>
      <c r="Z1171" s="248"/>
      <c r="AA1171" s="248"/>
      <c r="AB1171" s="248"/>
      <c r="AC1171" s="248"/>
      <c r="AD1171" s="248"/>
      <c r="AP1171"/>
      <c r="AQ1171"/>
      <c r="AX1171"/>
    </row>
    <row r="1172" spans="18:50" ht="60" customHeight="1" x14ac:dyDescent="0.25">
      <c r="R1172" s="248"/>
      <c r="S1172" s="248"/>
      <c r="T1172" s="248"/>
      <c r="U1172" s="248"/>
      <c r="V1172" s="248"/>
      <c r="W1172" s="248"/>
      <c r="X1172" s="248"/>
      <c r="Y1172" s="248"/>
      <c r="Z1172" s="248"/>
      <c r="AA1172" s="248"/>
      <c r="AB1172" s="248"/>
      <c r="AC1172" s="248"/>
      <c r="AD1172" s="248"/>
      <c r="AP1172"/>
      <c r="AQ1172"/>
      <c r="AX1172"/>
    </row>
    <row r="1173" spans="18:50" ht="60" customHeight="1" x14ac:dyDescent="0.25">
      <c r="R1173" s="248"/>
      <c r="S1173" s="248"/>
      <c r="T1173" s="248"/>
      <c r="U1173" s="248"/>
      <c r="V1173" s="248"/>
      <c r="W1173" s="248"/>
      <c r="X1173" s="248"/>
      <c r="Y1173" s="248"/>
      <c r="Z1173" s="248"/>
      <c r="AA1173" s="248"/>
      <c r="AB1173" s="248"/>
      <c r="AC1173" s="248"/>
      <c r="AD1173" s="248"/>
      <c r="AP1173"/>
      <c r="AQ1173"/>
      <c r="AX1173"/>
    </row>
    <row r="1174" spans="18:50" ht="60" customHeight="1" x14ac:dyDescent="0.25">
      <c r="R1174" s="248"/>
      <c r="S1174" s="248"/>
      <c r="T1174" s="248"/>
      <c r="U1174" s="248"/>
      <c r="V1174" s="248"/>
      <c r="W1174" s="248"/>
      <c r="X1174" s="248"/>
      <c r="Y1174" s="248"/>
      <c r="Z1174" s="248"/>
      <c r="AA1174" s="248"/>
      <c r="AB1174" s="248"/>
      <c r="AC1174" s="248"/>
      <c r="AD1174" s="248"/>
      <c r="AP1174"/>
      <c r="AQ1174"/>
      <c r="AX1174"/>
    </row>
    <row r="1175" spans="18:50" ht="60" customHeight="1" x14ac:dyDescent="0.25">
      <c r="R1175" s="248"/>
      <c r="S1175" s="248"/>
      <c r="T1175" s="248"/>
      <c r="U1175" s="248"/>
      <c r="V1175" s="248"/>
      <c r="W1175" s="248"/>
      <c r="X1175" s="248"/>
      <c r="Y1175" s="248"/>
      <c r="Z1175" s="248"/>
      <c r="AA1175" s="248"/>
      <c r="AB1175" s="248"/>
      <c r="AC1175" s="248"/>
      <c r="AD1175" s="248"/>
      <c r="AP1175"/>
      <c r="AQ1175"/>
      <c r="AX1175"/>
    </row>
    <row r="1176" spans="18:50" ht="60" customHeight="1" x14ac:dyDescent="0.25">
      <c r="R1176" s="248"/>
      <c r="S1176" s="248"/>
      <c r="T1176" s="248"/>
      <c r="U1176" s="248"/>
      <c r="V1176" s="248"/>
      <c r="W1176" s="248"/>
      <c r="X1176" s="248"/>
      <c r="Y1176" s="248"/>
      <c r="Z1176" s="248"/>
      <c r="AA1176" s="248"/>
      <c r="AB1176" s="248"/>
      <c r="AC1176" s="248"/>
      <c r="AD1176" s="248"/>
      <c r="AP1176"/>
      <c r="AQ1176"/>
      <c r="AX1176"/>
    </row>
    <row r="1177" spans="18:50" ht="60" customHeight="1" x14ac:dyDescent="0.25">
      <c r="R1177" s="248"/>
      <c r="S1177" s="248"/>
      <c r="T1177" s="248"/>
      <c r="U1177" s="248"/>
      <c r="V1177" s="248"/>
      <c r="W1177" s="248"/>
      <c r="X1177" s="248"/>
      <c r="Y1177" s="248"/>
      <c r="Z1177" s="248"/>
      <c r="AA1177" s="248"/>
      <c r="AB1177" s="248"/>
      <c r="AC1177" s="248"/>
      <c r="AD1177" s="248"/>
      <c r="AP1177"/>
      <c r="AQ1177"/>
      <c r="AX1177"/>
    </row>
    <row r="1178" spans="18:50" ht="60" customHeight="1" x14ac:dyDescent="0.25">
      <c r="R1178" s="248"/>
      <c r="S1178" s="248"/>
      <c r="T1178" s="248"/>
      <c r="U1178" s="248"/>
      <c r="V1178" s="248"/>
      <c r="W1178" s="248"/>
      <c r="X1178" s="248"/>
      <c r="Y1178" s="248"/>
      <c r="Z1178" s="248"/>
      <c r="AA1178" s="248"/>
      <c r="AB1178" s="248"/>
      <c r="AC1178" s="248"/>
      <c r="AD1178" s="248"/>
      <c r="AP1178"/>
      <c r="AQ1178"/>
      <c r="AX1178"/>
    </row>
    <row r="1179" spans="18:50" ht="60" customHeight="1" x14ac:dyDescent="0.25">
      <c r="R1179" s="248"/>
      <c r="S1179" s="248"/>
      <c r="T1179" s="248"/>
      <c r="U1179" s="248"/>
      <c r="V1179" s="248"/>
      <c r="W1179" s="248"/>
      <c r="X1179" s="248"/>
      <c r="Y1179" s="248"/>
      <c r="Z1179" s="248"/>
      <c r="AA1179" s="248"/>
      <c r="AB1179" s="248"/>
      <c r="AC1179" s="248"/>
      <c r="AD1179" s="248"/>
      <c r="AP1179"/>
      <c r="AQ1179"/>
      <c r="AX1179"/>
    </row>
    <row r="1180" spans="18:50" ht="60" customHeight="1" x14ac:dyDescent="0.25">
      <c r="R1180" s="248"/>
      <c r="S1180" s="248"/>
      <c r="T1180" s="248"/>
      <c r="U1180" s="248"/>
      <c r="V1180" s="248"/>
      <c r="W1180" s="248"/>
      <c r="X1180" s="248"/>
      <c r="Y1180" s="248"/>
      <c r="Z1180" s="248"/>
      <c r="AA1180" s="248"/>
      <c r="AB1180" s="248"/>
      <c r="AC1180" s="248"/>
      <c r="AD1180" s="248"/>
      <c r="AP1180"/>
      <c r="AQ1180"/>
      <c r="AX1180"/>
    </row>
    <row r="1181" spans="18:50" ht="60" customHeight="1" x14ac:dyDescent="0.25">
      <c r="R1181" s="248"/>
      <c r="S1181" s="248"/>
      <c r="T1181" s="248"/>
      <c r="U1181" s="248"/>
      <c r="V1181" s="248"/>
      <c r="W1181" s="248"/>
      <c r="X1181" s="248"/>
      <c r="Y1181" s="248"/>
      <c r="Z1181" s="248"/>
      <c r="AA1181" s="248"/>
      <c r="AB1181" s="248"/>
      <c r="AC1181" s="248"/>
      <c r="AD1181" s="248"/>
      <c r="AP1181"/>
      <c r="AQ1181"/>
      <c r="AX1181"/>
    </row>
    <row r="1182" spans="18:50" ht="60" customHeight="1" x14ac:dyDescent="0.25">
      <c r="R1182" s="248"/>
      <c r="S1182" s="248"/>
      <c r="T1182" s="248"/>
      <c r="U1182" s="248"/>
      <c r="V1182" s="248"/>
      <c r="W1182" s="248"/>
      <c r="X1182" s="248"/>
      <c r="Y1182" s="248"/>
      <c r="Z1182" s="248"/>
      <c r="AA1182" s="248"/>
      <c r="AB1182" s="248"/>
      <c r="AC1182" s="248"/>
      <c r="AD1182" s="248"/>
      <c r="AP1182"/>
      <c r="AQ1182"/>
      <c r="AX1182"/>
    </row>
    <row r="1183" spans="18:50" ht="60" customHeight="1" x14ac:dyDescent="0.25">
      <c r="R1183" s="248"/>
      <c r="S1183" s="248"/>
      <c r="T1183" s="248"/>
      <c r="U1183" s="248"/>
      <c r="V1183" s="248"/>
      <c r="W1183" s="248"/>
      <c r="X1183" s="248"/>
      <c r="Y1183" s="248"/>
      <c r="Z1183" s="248"/>
      <c r="AA1183" s="248"/>
      <c r="AB1183" s="248"/>
      <c r="AC1183" s="248"/>
      <c r="AD1183" s="248"/>
      <c r="AP1183"/>
      <c r="AQ1183"/>
      <c r="AX1183"/>
    </row>
    <row r="1184" spans="18:50" ht="60" customHeight="1" x14ac:dyDescent="0.25">
      <c r="R1184" s="248"/>
      <c r="S1184" s="248"/>
      <c r="T1184" s="248"/>
      <c r="U1184" s="248"/>
      <c r="V1184" s="248"/>
      <c r="W1184" s="248"/>
      <c r="X1184" s="248"/>
      <c r="Y1184" s="248"/>
      <c r="Z1184" s="248"/>
      <c r="AA1184" s="248"/>
      <c r="AB1184" s="248"/>
      <c r="AC1184" s="248"/>
      <c r="AD1184" s="248"/>
      <c r="AP1184"/>
      <c r="AQ1184"/>
      <c r="AX1184"/>
    </row>
    <row r="1185" spans="18:50" ht="60" customHeight="1" x14ac:dyDescent="0.25">
      <c r="R1185" s="248"/>
      <c r="S1185" s="248"/>
      <c r="T1185" s="248"/>
      <c r="U1185" s="248"/>
      <c r="V1185" s="248"/>
      <c r="W1185" s="248"/>
      <c r="X1185" s="248"/>
      <c r="Y1185" s="248"/>
      <c r="Z1185" s="248"/>
      <c r="AA1185" s="248"/>
      <c r="AB1185" s="248"/>
      <c r="AC1185" s="248"/>
      <c r="AD1185" s="248"/>
      <c r="AP1185"/>
      <c r="AQ1185"/>
      <c r="AX1185"/>
    </row>
    <row r="1186" spans="18:50" ht="60" customHeight="1" x14ac:dyDescent="0.25">
      <c r="R1186" s="248"/>
      <c r="S1186" s="248"/>
      <c r="T1186" s="248"/>
      <c r="U1186" s="248"/>
      <c r="V1186" s="248"/>
      <c r="W1186" s="248"/>
      <c r="X1186" s="248"/>
      <c r="Y1186" s="248"/>
      <c r="Z1186" s="248"/>
      <c r="AA1186" s="248"/>
      <c r="AB1186" s="248"/>
      <c r="AC1186" s="248"/>
      <c r="AD1186" s="248"/>
      <c r="AP1186"/>
      <c r="AQ1186"/>
      <c r="AX1186"/>
    </row>
    <row r="1187" spans="18:50" ht="60" customHeight="1" x14ac:dyDescent="0.25">
      <c r="R1187" s="248"/>
      <c r="S1187" s="248"/>
      <c r="T1187" s="248"/>
      <c r="U1187" s="248"/>
      <c r="V1187" s="248"/>
      <c r="W1187" s="248"/>
      <c r="X1187" s="248"/>
      <c r="Y1187" s="248"/>
      <c r="Z1187" s="248"/>
      <c r="AA1187" s="248"/>
      <c r="AB1187" s="248"/>
      <c r="AC1187" s="248"/>
      <c r="AD1187" s="248"/>
      <c r="AP1187"/>
      <c r="AQ1187"/>
      <c r="AX1187"/>
    </row>
    <row r="1188" spans="18:50" ht="60" customHeight="1" x14ac:dyDescent="0.25">
      <c r="R1188" s="248"/>
      <c r="S1188" s="248"/>
      <c r="T1188" s="248"/>
      <c r="U1188" s="248"/>
      <c r="V1188" s="248"/>
      <c r="W1188" s="248"/>
      <c r="X1188" s="248"/>
      <c r="Y1188" s="248"/>
      <c r="Z1188" s="248"/>
      <c r="AA1188" s="248"/>
      <c r="AB1188" s="248"/>
      <c r="AC1188" s="248"/>
      <c r="AD1188" s="248"/>
      <c r="AP1188"/>
      <c r="AQ1188"/>
      <c r="AX1188"/>
    </row>
    <row r="1189" spans="18:50" ht="60" customHeight="1" x14ac:dyDescent="0.25">
      <c r="R1189" s="248"/>
      <c r="S1189" s="248"/>
      <c r="T1189" s="248"/>
      <c r="U1189" s="248"/>
      <c r="V1189" s="248"/>
      <c r="W1189" s="248"/>
      <c r="X1189" s="248"/>
      <c r="Y1189" s="248"/>
      <c r="Z1189" s="248"/>
      <c r="AA1189" s="248"/>
      <c r="AB1189" s="248"/>
      <c r="AC1189" s="248"/>
      <c r="AD1189" s="248"/>
      <c r="AP1189"/>
      <c r="AQ1189"/>
      <c r="AX1189"/>
    </row>
    <row r="1190" spans="18:50" ht="60" customHeight="1" x14ac:dyDescent="0.25">
      <c r="R1190" s="248"/>
      <c r="S1190" s="248"/>
      <c r="T1190" s="248"/>
      <c r="U1190" s="248"/>
      <c r="V1190" s="248"/>
      <c r="W1190" s="248"/>
      <c r="X1190" s="248"/>
      <c r="Y1190" s="248"/>
      <c r="Z1190" s="248"/>
      <c r="AA1190" s="248"/>
      <c r="AB1190" s="248"/>
      <c r="AC1190" s="248"/>
      <c r="AD1190" s="248"/>
      <c r="AP1190"/>
      <c r="AQ1190"/>
      <c r="AX1190"/>
    </row>
    <row r="1191" spans="18:50" ht="60" customHeight="1" x14ac:dyDescent="0.25">
      <c r="R1191" s="248"/>
      <c r="S1191" s="248"/>
      <c r="T1191" s="248"/>
      <c r="U1191" s="248"/>
      <c r="V1191" s="248"/>
      <c r="W1191" s="248"/>
      <c r="X1191" s="248"/>
      <c r="Y1191" s="248"/>
      <c r="Z1191" s="248"/>
      <c r="AA1191" s="248"/>
      <c r="AB1191" s="248"/>
      <c r="AC1191" s="248"/>
      <c r="AD1191" s="248"/>
      <c r="AP1191"/>
      <c r="AQ1191"/>
      <c r="AX1191"/>
    </row>
    <row r="1192" spans="18:50" ht="60" customHeight="1" x14ac:dyDescent="0.25">
      <c r="R1192" s="248"/>
      <c r="S1192" s="248"/>
      <c r="T1192" s="248"/>
      <c r="U1192" s="248"/>
      <c r="V1192" s="248"/>
      <c r="W1192" s="248"/>
      <c r="X1192" s="248"/>
      <c r="Y1192" s="248"/>
      <c r="Z1192" s="248"/>
      <c r="AA1192" s="248"/>
      <c r="AB1192" s="248"/>
      <c r="AC1192" s="248"/>
      <c r="AD1192" s="248"/>
      <c r="AP1192"/>
      <c r="AQ1192"/>
      <c r="AX1192"/>
    </row>
    <row r="1193" spans="18:50" ht="60" customHeight="1" x14ac:dyDescent="0.25">
      <c r="R1193" s="248"/>
      <c r="S1193" s="248"/>
      <c r="T1193" s="248"/>
      <c r="U1193" s="248"/>
      <c r="V1193" s="248"/>
      <c r="W1193" s="248"/>
      <c r="X1193" s="248"/>
      <c r="Y1193" s="248"/>
      <c r="Z1193" s="248"/>
      <c r="AA1193" s="248"/>
      <c r="AB1193" s="248"/>
      <c r="AC1193" s="248"/>
      <c r="AD1193" s="248"/>
      <c r="AP1193"/>
      <c r="AQ1193"/>
      <c r="AX1193"/>
    </row>
    <row r="1194" spans="18:50" ht="60" customHeight="1" x14ac:dyDescent="0.25">
      <c r="R1194" s="248"/>
      <c r="S1194" s="248"/>
      <c r="T1194" s="248"/>
      <c r="U1194" s="248"/>
      <c r="V1194" s="248"/>
      <c r="W1194" s="248"/>
      <c r="X1194" s="248"/>
      <c r="Y1194" s="248"/>
      <c r="Z1194" s="248"/>
      <c r="AA1194" s="248"/>
      <c r="AB1194" s="248"/>
      <c r="AC1194" s="248"/>
      <c r="AD1194" s="248"/>
      <c r="AP1194"/>
      <c r="AQ1194"/>
      <c r="AX1194"/>
    </row>
    <row r="1195" spans="18:50" ht="60" customHeight="1" x14ac:dyDescent="0.25">
      <c r="R1195" s="248"/>
      <c r="S1195" s="248"/>
      <c r="T1195" s="248"/>
      <c r="U1195" s="248"/>
      <c r="V1195" s="248"/>
      <c r="W1195" s="248"/>
      <c r="X1195" s="248"/>
      <c r="Y1195" s="248"/>
      <c r="Z1195" s="248"/>
      <c r="AA1195" s="248"/>
      <c r="AB1195" s="248"/>
      <c r="AC1195" s="248"/>
      <c r="AD1195" s="248"/>
      <c r="AP1195"/>
      <c r="AQ1195"/>
      <c r="AX1195"/>
    </row>
    <row r="1196" spans="18:50" ht="60" customHeight="1" x14ac:dyDescent="0.25">
      <c r="R1196" s="248"/>
      <c r="S1196" s="248"/>
      <c r="T1196" s="248"/>
      <c r="U1196" s="248"/>
      <c r="V1196" s="248"/>
      <c r="W1196" s="248"/>
      <c r="X1196" s="248"/>
      <c r="Y1196" s="248"/>
      <c r="Z1196" s="248"/>
      <c r="AA1196" s="248"/>
      <c r="AB1196" s="248"/>
      <c r="AC1196" s="248"/>
      <c r="AD1196" s="248"/>
      <c r="AP1196"/>
      <c r="AQ1196"/>
      <c r="AX1196"/>
    </row>
    <row r="1197" spans="18:50" ht="60" customHeight="1" x14ac:dyDescent="0.25">
      <c r="R1197" s="248"/>
      <c r="S1197" s="248"/>
      <c r="T1197" s="248"/>
      <c r="U1197" s="248"/>
      <c r="V1197" s="248"/>
      <c r="W1197" s="248"/>
      <c r="X1197" s="248"/>
      <c r="Y1197" s="248"/>
      <c r="Z1197" s="248"/>
      <c r="AA1197" s="248"/>
      <c r="AB1197" s="248"/>
      <c r="AC1197" s="248"/>
      <c r="AD1197" s="248"/>
      <c r="AP1197"/>
      <c r="AQ1197"/>
      <c r="AX1197"/>
    </row>
    <row r="1198" spans="18:50" ht="60" customHeight="1" x14ac:dyDescent="0.25">
      <c r="R1198" s="248"/>
      <c r="S1198" s="248"/>
      <c r="T1198" s="248"/>
      <c r="U1198" s="248"/>
      <c r="V1198" s="248"/>
      <c r="W1198" s="248"/>
      <c r="X1198" s="248"/>
      <c r="Y1198" s="248"/>
      <c r="Z1198" s="248"/>
      <c r="AA1198" s="248"/>
      <c r="AB1198" s="248"/>
      <c r="AC1198" s="248"/>
      <c r="AD1198" s="248"/>
      <c r="AP1198"/>
      <c r="AQ1198"/>
      <c r="AX1198"/>
    </row>
    <row r="1199" spans="18:50" ht="60" customHeight="1" x14ac:dyDescent="0.25">
      <c r="R1199" s="248"/>
      <c r="S1199" s="248"/>
      <c r="T1199" s="248"/>
      <c r="U1199" s="248"/>
      <c r="V1199" s="248"/>
      <c r="W1199" s="248"/>
      <c r="X1199" s="248"/>
      <c r="Y1199" s="248"/>
      <c r="Z1199" s="248"/>
      <c r="AA1199" s="248"/>
      <c r="AB1199" s="248"/>
      <c r="AC1199" s="248"/>
      <c r="AD1199" s="248"/>
      <c r="AP1199"/>
      <c r="AQ1199"/>
      <c r="AX1199"/>
    </row>
    <row r="1200" spans="18:50" ht="60" customHeight="1" x14ac:dyDescent="0.25">
      <c r="R1200" s="248"/>
      <c r="S1200" s="248"/>
      <c r="T1200" s="248"/>
      <c r="U1200" s="248"/>
      <c r="V1200" s="248"/>
      <c r="W1200" s="248"/>
      <c r="X1200" s="248"/>
      <c r="Y1200" s="248"/>
      <c r="Z1200" s="248"/>
      <c r="AA1200" s="248"/>
      <c r="AB1200" s="248"/>
      <c r="AC1200" s="248"/>
      <c r="AD1200" s="248"/>
      <c r="AP1200"/>
      <c r="AQ1200"/>
      <c r="AX1200"/>
    </row>
    <row r="1201" spans="18:50" ht="60" customHeight="1" x14ac:dyDescent="0.25">
      <c r="R1201" s="248"/>
      <c r="S1201" s="248"/>
      <c r="T1201" s="248"/>
      <c r="U1201" s="248"/>
      <c r="V1201" s="248"/>
      <c r="W1201" s="248"/>
      <c r="X1201" s="248"/>
      <c r="Y1201" s="248"/>
      <c r="Z1201" s="248"/>
      <c r="AA1201" s="248"/>
      <c r="AB1201" s="248"/>
      <c r="AC1201" s="248"/>
      <c r="AD1201" s="248"/>
      <c r="AP1201"/>
      <c r="AQ1201"/>
      <c r="AX1201"/>
    </row>
    <row r="1202" spans="18:50" ht="60" customHeight="1" x14ac:dyDescent="0.25">
      <c r="R1202" s="248"/>
      <c r="S1202" s="248"/>
      <c r="T1202" s="248"/>
      <c r="U1202" s="248"/>
      <c r="V1202" s="248"/>
      <c r="W1202" s="248"/>
      <c r="X1202" s="248"/>
      <c r="Y1202" s="248"/>
      <c r="Z1202" s="248"/>
      <c r="AA1202" s="248"/>
      <c r="AB1202" s="248"/>
      <c r="AC1202" s="248"/>
      <c r="AD1202" s="248"/>
      <c r="AP1202"/>
      <c r="AQ1202"/>
      <c r="AX1202"/>
    </row>
    <row r="1203" spans="18:50" ht="60" customHeight="1" x14ac:dyDescent="0.25">
      <c r="R1203" s="248"/>
      <c r="S1203" s="248"/>
      <c r="T1203" s="248"/>
      <c r="U1203" s="248"/>
      <c r="V1203" s="248"/>
      <c r="W1203" s="248"/>
      <c r="X1203" s="248"/>
      <c r="Y1203" s="248"/>
      <c r="Z1203" s="248"/>
      <c r="AA1203" s="248"/>
      <c r="AB1203" s="248"/>
      <c r="AC1203" s="248"/>
      <c r="AD1203" s="248"/>
      <c r="AP1203"/>
      <c r="AQ1203"/>
      <c r="AX1203"/>
    </row>
    <row r="1204" spans="18:50" ht="60" customHeight="1" x14ac:dyDescent="0.25">
      <c r="R1204" s="248"/>
      <c r="S1204" s="248"/>
      <c r="T1204" s="248"/>
      <c r="U1204" s="248"/>
      <c r="V1204" s="248"/>
      <c r="W1204" s="248"/>
      <c r="X1204" s="248"/>
      <c r="Y1204" s="248"/>
      <c r="Z1204" s="248"/>
      <c r="AA1204" s="248"/>
      <c r="AB1204" s="248"/>
      <c r="AC1204" s="248"/>
      <c r="AD1204" s="248"/>
      <c r="AP1204"/>
      <c r="AQ1204"/>
      <c r="AX1204"/>
    </row>
    <row r="1205" spans="18:50" ht="60" customHeight="1" x14ac:dyDescent="0.25">
      <c r="R1205" s="248"/>
      <c r="S1205" s="248"/>
      <c r="T1205" s="248"/>
      <c r="U1205" s="248"/>
      <c r="V1205" s="248"/>
      <c r="W1205" s="248"/>
      <c r="X1205" s="248"/>
      <c r="Y1205" s="248"/>
      <c r="Z1205" s="248"/>
      <c r="AA1205" s="248"/>
      <c r="AB1205" s="248"/>
      <c r="AC1205" s="248"/>
      <c r="AD1205" s="248"/>
      <c r="AP1205"/>
      <c r="AQ1205"/>
      <c r="AX1205"/>
    </row>
    <row r="1206" spans="18:50" ht="60" customHeight="1" x14ac:dyDescent="0.25">
      <c r="R1206" s="248"/>
      <c r="S1206" s="248"/>
      <c r="T1206" s="248"/>
      <c r="U1206" s="248"/>
      <c r="V1206" s="248"/>
      <c r="W1206" s="248"/>
      <c r="X1206" s="248"/>
      <c r="Y1206" s="248"/>
      <c r="Z1206" s="248"/>
      <c r="AA1206" s="248"/>
      <c r="AB1206" s="248"/>
      <c r="AC1206" s="248"/>
      <c r="AD1206" s="248"/>
      <c r="AP1206"/>
      <c r="AQ1206"/>
      <c r="AX1206"/>
    </row>
    <row r="1207" spans="18:50" ht="60" customHeight="1" x14ac:dyDescent="0.25">
      <c r="R1207" s="248"/>
      <c r="S1207" s="248"/>
      <c r="T1207" s="248"/>
      <c r="U1207" s="248"/>
      <c r="V1207" s="248"/>
      <c r="W1207" s="248"/>
      <c r="X1207" s="248"/>
      <c r="Y1207" s="248"/>
      <c r="Z1207" s="248"/>
      <c r="AA1207" s="248"/>
      <c r="AB1207" s="248"/>
      <c r="AC1207" s="248"/>
      <c r="AD1207" s="248"/>
      <c r="AP1207"/>
      <c r="AQ1207"/>
      <c r="AX1207"/>
    </row>
    <row r="1208" spans="18:50" ht="60" customHeight="1" x14ac:dyDescent="0.25">
      <c r="R1208" s="248"/>
      <c r="S1208" s="248"/>
      <c r="T1208" s="248"/>
      <c r="U1208" s="248"/>
      <c r="V1208" s="248"/>
      <c r="W1208" s="248"/>
      <c r="X1208" s="248"/>
      <c r="Y1208" s="248"/>
      <c r="Z1208" s="248"/>
      <c r="AA1208" s="248"/>
      <c r="AB1208" s="248"/>
      <c r="AC1208" s="248"/>
      <c r="AD1208" s="248"/>
      <c r="AP1208"/>
      <c r="AQ1208"/>
      <c r="AX1208"/>
    </row>
    <row r="1209" spans="18:50" ht="60" customHeight="1" x14ac:dyDescent="0.25">
      <c r="R1209" s="248"/>
      <c r="S1209" s="248"/>
      <c r="T1209" s="248"/>
      <c r="U1209" s="248"/>
      <c r="V1209" s="248"/>
      <c r="W1209" s="248"/>
      <c r="X1209" s="248"/>
      <c r="Y1209" s="248"/>
      <c r="Z1209" s="248"/>
      <c r="AA1209" s="248"/>
      <c r="AB1209" s="248"/>
      <c r="AC1209" s="248"/>
      <c r="AD1209" s="248"/>
      <c r="AP1209"/>
      <c r="AQ1209"/>
      <c r="AX1209"/>
    </row>
    <row r="1210" spans="18:50" ht="60" customHeight="1" x14ac:dyDescent="0.25">
      <c r="R1210" s="248"/>
      <c r="S1210" s="248"/>
      <c r="T1210" s="248"/>
      <c r="U1210" s="248"/>
      <c r="V1210" s="248"/>
      <c r="W1210" s="248"/>
      <c r="X1210" s="248"/>
      <c r="Y1210" s="248"/>
      <c r="Z1210" s="248"/>
      <c r="AA1210" s="248"/>
      <c r="AB1210" s="248"/>
      <c r="AC1210" s="248"/>
      <c r="AD1210" s="248"/>
      <c r="AP1210"/>
      <c r="AQ1210"/>
      <c r="AX1210"/>
    </row>
    <row r="1211" spans="18:50" ht="60" customHeight="1" x14ac:dyDescent="0.25">
      <c r="R1211" s="248"/>
      <c r="S1211" s="248"/>
      <c r="T1211" s="248"/>
      <c r="U1211" s="248"/>
      <c r="V1211" s="248"/>
      <c r="W1211" s="248"/>
      <c r="X1211" s="248"/>
      <c r="Y1211" s="248"/>
      <c r="Z1211" s="248"/>
      <c r="AA1211" s="248"/>
      <c r="AB1211" s="248"/>
      <c r="AC1211" s="248"/>
      <c r="AD1211" s="248"/>
      <c r="AP1211"/>
      <c r="AQ1211"/>
      <c r="AX1211"/>
    </row>
    <row r="1212" spans="18:50" ht="60" customHeight="1" x14ac:dyDescent="0.25">
      <c r="R1212" s="248"/>
      <c r="S1212" s="248"/>
      <c r="T1212" s="248"/>
      <c r="U1212" s="248"/>
      <c r="V1212" s="248"/>
      <c r="W1212" s="248"/>
      <c r="X1212" s="248"/>
      <c r="Y1212" s="248"/>
      <c r="Z1212" s="248"/>
      <c r="AA1212" s="248"/>
      <c r="AB1212" s="248"/>
      <c r="AC1212" s="248"/>
      <c r="AD1212" s="248"/>
      <c r="AP1212"/>
      <c r="AQ1212"/>
      <c r="AX1212"/>
    </row>
    <row r="1213" spans="18:50" ht="60" customHeight="1" x14ac:dyDescent="0.25">
      <c r="R1213" s="248"/>
      <c r="S1213" s="248"/>
      <c r="T1213" s="248"/>
      <c r="U1213" s="248"/>
      <c r="V1213" s="248"/>
      <c r="W1213" s="248"/>
      <c r="X1213" s="248"/>
      <c r="Y1213" s="248"/>
      <c r="Z1213" s="248"/>
      <c r="AA1213" s="248"/>
      <c r="AB1213" s="248"/>
      <c r="AC1213" s="248"/>
      <c r="AD1213" s="248"/>
      <c r="AP1213"/>
      <c r="AQ1213"/>
      <c r="AX1213"/>
    </row>
    <row r="1214" spans="18:50" ht="60" customHeight="1" x14ac:dyDescent="0.25">
      <c r="R1214" s="248"/>
      <c r="S1214" s="248"/>
      <c r="T1214" s="248"/>
      <c r="U1214" s="248"/>
      <c r="V1214" s="248"/>
      <c r="W1214" s="248"/>
      <c r="X1214" s="248"/>
      <c r="Y1214" s="248"/>
      <c r="Z1214" s="248"/>
      <c r="AA1214" s="248"/>
      <c r="AB1214" s="248"/>
      <c r="AC1214" s="248"/>
      <c r="AD1214" s="248"/>
      <c r="AP1214"/>
      <c r="AQ1214"/>
      <c r="AX1214"/>
    </row>
    <row r="1215" spans="18:50" ht="60" customHeight="1" x14ac:dyDescent="0.25">
      <c r="R1215" s="248"/>
      <c r="S1215" s="248"/>
      <c r="T1215" s="248"/>
      <c r="U1215" s="248"/>
      <c r="V1215" s="248"/>
      <c r="W1215" s="248"/>
      <c r="X1215" s="248"/>
      <c r="Y1215" s="248"/>
      <c r="Z1215" s="248"/>
      <c r="AA1215" s="248"/>
      <c r="AB1215" s="248"/>
      <c r="AC1215" s="248"/>
      <c r="AD1215" s="248"/>
      <c r="AP1215"/>
      <c r="AQ1215"/>
      <c r="AX1215"/>
    </row>
    <row r="1216" spans="18:50" ht="60" customHeight="1" x14ac:dyDescent="0.25">
      <c r="R1216" s="248"/>
      <c r="S1216" s="248"/>
      <c r="T1216" s="248"/>
      <c r="U1216" s="248"/>
      <c r="V1216" s="248"/>
      <c r="W1216" s="248"/>
      <c r="X1216" s="248"/>
      <c r="Y1216" s="248"/>
      <c r="Z1216" s="248"/>
      <c r="AA1216" s="248"/>
      <c r="AB1216" s="248"/>
      <c r="AC1216" s="248"/>
      <c r="AD1216" s="248"/>
      <c r="AP1216"/>
      <c r="AQ1216"/>
      <c r="AX1216"/>
    </row>
    <row r="1217" spans="18:50" ht="60" customHeight="1" x14ac:dyDescent="0.25">
      <c r="R1217" s="248"/>
      <c r="S1217" s="248"/>
      <c r="T1217" s="248"/>
      <c r="U1217" s="248"/>
      <c r="V1217" s="248"/>
      <c r="W1217" s="248"/>
      <c r="X1217" s="248"/>
      <c r="Y1217" s="248"/>
      <c r="Z1217" s="248"/>
      <c r="AA1217" s="248"/>
      <c r="AB1217" s="248"/>
      <c r="AC1217" s="248"/>
      <c r="AD1217" s="248"/>
      <c r="AP1217"/>
      <c r="AQ1217"/>
      <c r="AX1217"/>
    </row>
    <row r="1218" spans="18:50" ht="60" customHeight="1" x14ac:dyDescent="0.25">
      <c r="R1218" s="248"/>
      <c r="S1218" s="248"/>
      <c r="T1218" s="248"/>
      <c r="U1218" s="248"/>
      <c r="V1218" s="248"/>
      <c r="W1218" s="248"/>
      <c r="X1218" s="248"/>
      <c r="Y1218" s="248"/>
      <c r="Z1218" s="248"/>
      <c r="AA1218" s="248"/>
      <c r="AB1218" s="248"/>
      <c r="AC1218" s="248"/>
      <c r="AD1218" s="248"/>
      <c r="AP1218"/>
      <c r="AQ1218"/>
      <c r="AX1218"/>
    </row>
    <row r="1219" spans="18:50" ht="60" customHeight="1" x14ac:dyDescent="0.25">
      <c r="R1219" s="248"/>
      <c r="S1219" s="248"/>
      <c r="T1219" s="248"/>
      <c r="U1219" s="248"/>
      <c r="V1219" s="248"/>
      <c r="W1219" s="248"/>
      <c r="X1219" s="248"/>
      <c r="Y1219" s="248"/>
      <c r="Z1219" s="248"/>
      <c r="AA1219" s="248"/>
      <c r="AB1219" s="248"/>
      <c r="AC1219" s="248"/>
      <c r="AD1219" s="248"/>
      <c r="AP1219"/>
      <c r="AQ1219"/>
      <c r="AX1219"/>
    </row>
    <row r="1220" spans="18:50" ht="60" customHeight="1" x14ac:dyDescent="0.25">
      <c r="R1220" s="248"/>
      <c r="S1220" s="248"/>
      <c r="T1220" s="248"/>
      <c r="U1220" s="248"/>
      <c r="V1220" s="248"/>
      <c r="W1220" s="248"/>
      <c r="X1220" s="248"/>
      <c r="Y1220" s="248"/>
      <c r="Z1220" s="248"/>
      <c r="AA1220" s="248"/>
      <c r="AB1220" s="248"/>
      <c r="AC1220" s="248"/>
      <c r="AD1220" s="248"/>
      <c r="AP1220"/>
      <c r="AQ1220"/>
      <c r="AX1220"/>
    </row>
    <row r="1221" spans="18:50" ht="60" customHeight="1" x14ac:dyDescent="0.25">
      <c r="R1221" s="248"/>
      <c r="S1221" s="248"/>
      <c r="T1221" s="248"/>
      <c r="U1221" s="248"/>
      <c r="V1221" s="248"/>
      <c r="W1221" s="248"/>
      <c r="X1221" s="248"/>
      <c r="Y1221" s="248"/>
      <c r="Z1221" s="248"/>
      <c r="AA1221" s="248"/>
      <c r="AB1221" s="248"/>
      <c r="AC1221" s="248"/>
      <c r="AD1221" s="248"/>
      <c r="AP1221"/>
      <c r="AQ1221"/>
      <c r="AX1221"/>
    </row>
    <row r="1222" spans="18:50" ht="60" customHeight="1" x14ac:dyDescent="0.25">
      <c r="R1222" s="248"/>
      <c r="S1222" s="248"/>
      <c r="T1222" s="248"/>
      <c r="U1222" s="248"/>
      <c r="V1222" s="248"/>
      <c r="W1222" s="248"/>
      <c r="X1222" s="248"/>
      <c r="Y1222" s="248"/>
      <c r="Z1222" s="248"/>
      <c r="AA1222" s="248"/>
      <c r="AB1222" s="248"/>
      <c r="AC1222" s="248"/>
      <c r="AD1222" s="248"/>
      <c r="AP1222"/>
      <c r="AQ1222"/>
      <c r="AX1222"/>
    </row>
    <row r="1223" spans="18:50" ht="60" customHeight="1" x14ac:dyDescent="0.25">
      <c r="R1223" s="248"/>
      <c r="S1223" s="248"/>
      <c r="T1223" s="248"/>
      <c r="U1223" s="248"/>
      <c r="V1223" s="248"/>
      <c r="W1223" s="248"/>
      <c r="X1223" s="248"/>
      <c r="Y1223" s="248"/>
      <c r="Z1223" s="248"/>
      <c r="AA1223" s="248"/>
      <c r="AB1223" s="248"/>
      <c r="AC1223" s="248"/>
      <c r="AD1223" s="248"/>
      <c r="AP1223"/>
      <c r="AQ1223"/>
      <c r="AX1223"/>
    </row>
    <row r="1224" spans="18:50" ht="60" customHeight="1" x14ac:dyDescent="0.25">
      <c r="R1224" s="248"/>
      <c r="S1224" s="248"/>
      <c r="T1224" s="248"/>
      <c r="U1224" s="248"/>
      <c r="V1224" s="248"/>
      <c r="W1224" s="248"/>
      <c r="X1224" s="248"/>
      <c r="Y1224" s="248"/>
      <c r="Z1224" s="248"/>
      <c r="AA1224" s="248"/>
      <c r="AB1224" s="248"/>
      <c r="AC1224" s="248"/>
      <c r="AD1224" s="248"/>
      <c r="AP1224"/>
      <c r="AQ1224"/>
      <c r="AX1224"/>
    </row>
    <row r="1225" spans="18:50" ht="60" customHeight="1" x14ac:dyDescent="0.25">
      <c r="R1225" s="248"/>
      <c r="S1225" s="248"/>
      <c r="T1225" s="248"/>
      <c r="U1225" s="248"/>
      <c r="V1225" s="248"/>
      <c r="W1225" s="248"/>
      <c r="X1225" s="248"/>
      <c r="Y1225" s="248"/>
      <c r="Z1225" s="248"/>
      <c r="AA1225" s="248"/>
      <c r="AB1225" s="248"/>
      <c r="AC1225" s="248"/>
      <c r="AD1225" s="248"/>
      <c r="AP1225"/>
      <c r="AQ1225"/>
      <c r="AX1225"/>
    </row>
    <row r="1226" spans="18:50" ht="60" customHeight="1" x14ac:dyDescent="0.25">
      <c r="R1226" s="248"/>
      <c r="S1226" s="248"/>
      <c r="T1226" s="248"/>
      <c r="U1226" s="248"/>
      <c r="V1226" s="248"/>
      <c r="W1226" s="248"/>
      <c r="X1226" s="248"/>
      <c r="Y1226" s="248"/>
      <c r="Z1226" s="248"/>
      <c r="AA1226" s="248"/>
      <c r="AB1226" s="248"/>
      <c r="AC1226" s="248"/>
      <c r="AD1226" s="248"/>
      <c r="AP1226"/>
      <c r="AQ1226"/>
      <c r="AX1226"/>
    </row>
    <row r="1227" spans="18:50" ht="60" customHeight="1" x14ac:dyDescent="0.25">
      <c r="R1227" s="248"/>
      <c r="S1227" s="248"/>
      <c r="T1227" s="248"/>
      <c r="U1227" s="248"/>
      <c r="V1227" s="248"/>
      <c r="W1227" s="248"/>
      <c r="X1227" s="248"/>
      <c r="Y1227" s="248"/>
      <c r="Z1227" s="248"/>
      <c r="AA1227" s="248"/>
      <c r="AB1227" s="248"/>
      <c r="AC1227" s="248"/>
      <c r="AD1227" s="248"/>
      <c r="AP1227"/>
      <c r="AQ1227"/>
      <c r="AX1227"/>
    </row>
    <row r="1228" spans="18:50" ht="60" customHeight="1" x14ac:dyDescent="0.25">
      <c r="R1228" s="248"/>
      <c r="S1228" s="248"/>
      <c r="T1228" s="248"/>
      <c r="U1228" s="248"/>
      <c r="V1228" s="248"/>
      <c r="W1228" s="248"/>
      <c r="X1228" s="248"/>
      <c r="Y1228" s="248"/>
      <c r="Z1228" s="248"/>
      <c r="AA1228" s="248"/>
      <c r="AB1228" s="248"/>
      <c r="AC1228" s="248"/>
      <c r="AD1228" s="248"/>
      <c r="AP1228"/>
      <c r="AQ1228"/>
      <c r="AX1228"/>
    </row>
    <row r="1229" spans="18:50" ht="60" customHeight="1" x14ac:dyDescent="0.25">
      <c r="R1229" s="248"/>
      <c r="S1229" s="248"/>
      <c r="T1229" s="248"/>
      <c r="U1229" s="248"/>
      <c r="V1229" s="248"/>
      <c r="W1229" s="248"/>
      <c r="X1229" s="248"/>
      <c r="Y1229" s="248"/>
      <c r="Z1229" s="248"/>
      <c r="AA1229" s="248"/>
      <c r="AB1229" s="248"/>
      <c r="AC1229" s="248"/>
      <c r="AD1229" s="248"/>
      <c r="AP1229"/>
      <c r="AQ1229"/>
      <c r="AX1229"/>
    </row>
    <row r="1230" spans="18:50" ht="60" customHeight="1" x14ac:dyDescent="0.25">
      <c r="R1230" s="248"/>
      <c r="S1230" s="248"/>
      <c r="T1230" s="248"/>
      <c r="U1230" s="248"/>
      <c r="V1230" s="248"/>
      <c r="W1230" s="248"/>
      <c r="X1230" s="248"/>
      <c r="Y1230" s="248"/>
      <c r="Z1230" s="248"/>
      <c r="AA1230" s="248"/>
      <c r="AB1230" s="248"/>
      <c r="AC1230" s="248"/>
      <c r="AD1230" s="248"/>
      <c r="AP1230"/>
      <c r="AQ1230"/>
      <c r="AX1230"/>
    </row>
    <row r="1231" spans="18:50" ht="60" customHeight="1" x14ac:dyDescent="0.25">
      <c r="R1231" s="248"/>
      <c r="S1231" s="248"/>
      <c r="T1231" s="248"/>
      <c r="U1231" s="248"/>
      <c r="V1231" s="248"/>
      <c r="W1231" s="248"/>
      <c r="X1231" s="248"/>
      <c r="Y1231" s="248"/>
      <c r="Z1231" s="248"/>
      <c r="AA1231" s="248"/>
      <c r="AB1231" s="248"/>
      <c r="AC1231" s="248"/>
      <c r="AD1231" s="248"/>
      <c r="AP1231"/>
      <c r="AQ1231"/>
      <c r="AX1231"/>
    </row>
    <row r="1232" spans="18:50" ht="60" customHeight="1" x14ac:dyDescent="0.25">
      <c r="R1232" s="248"/>
      <c r="S1232" s="248"/>
      <c r="T1232" s="248"/>
      <c r="U1232" s="248"/>
      <c r="V1232" s="248"/>
      <c r="W1232" s="248"/>
      <c r="X1232" s="248"/>
      <c r="Y1232" s="248"/>
      <c r="Z1232" s="248"/>
      <c r="AA1232" s="248"/>
      <c r="AB1232" s="248"/>
      <c r="AC1232" s="248"/>
      <c r="AD1232" s="248"/>
      <c r="AP1232"/>
      <c r="AQ1232"/>
      <c r="AX1232"/>
    </row>
    <row r="1233" spans="18:50" ht="60" customHeight="1" x14ac:dyDescent="0.25">
      <c r="R1233" s="248"/>
      <c r="S1233" s="248"/>
      <c r="T1233" s="248"/>
      <c r="U1233" s="248"/>
      <c r="V1233" s="248"/>
      <c r="W1233" s="248"/>
      <c r="X1233" s="248"/>
      <c r="Y1233" s="248"/>
      <c r="Z1233" s="248"/>
      <c r="AA1233" s="248"/>
      <c r="AB1233" s="248"/>
      <c r="AC1233" s="248"/>
      <c r="AD1233" s="248"/>
      <c r="AP1233"/>
      <c r="AQ1233"/>
      <c r="AX1233"/>
    </row>
    <row r="1234" spans="18:50" ht="60" customHeight="1" x14ac:dyDescent="0.25">
      <c r="R1234" s="248"/>
      <c r="S1234" s="248"/>
      <c r="T1234" s="248"/>
      <c r="U1234" s="248"/>
      <c r="V1234" s="248"/>
      <c r="W1234" s="248"/>
      <c r="X1234" s="248"/>
      <c r="Y1234" s="248"/>
      <c r="Z1234" s="248"/>
      <c r="AA1234" s="248"/>
      <c r="AB1234" s="248"/>
      <c r="AC1234" s="248"/>
      <c r="AD1234" s="248"/>
      <c r="AP1234"/>
      <c r="AQ1234"/>
      <c r="AX1234"/>
    </row>
    <row r="1235" spans="18:50" ht="60" customHeight="1" x14ac:dyDescent="0.25">
      <c r="R1235" s="248"/>
      <c r="S1235" s="248"/>
      <c r="T1235" s="248"/>
      <c r="U1235" s="248"/>
      <c r="V1235" s="248"/>
      <c r="W1235" s="248"/>
      <c r="X1235" s="248"/>
      <c r="Y1235" s="248"/>
      <c r="Z1235" s="248"/>
      <c r="AA1235" s="248"/>
      <c r="AB1235" s="248"/>
      <c r="AC1235" s="248"/>
      <c r="AD1235" s="248"/>
      <c r="AP1235"/>
      <c r="AQ1235"/>
      <c r="AX1235"/>
    </row>
    <row r="1236" spans="18:50" ht="60" customHeight="1" x14ac:dyDescent="0.25">
      <c r="R1236" s="248"/>
      <c r="S1236" s="248"/>
      <c r="T1236" s="248"/>
      <c r="U1236" s="248"/>
      <c r="V1236" s="248"/>
      <c r="W1236" s="248"/>
      <c r="X1236" s="248"/>
      <c r="Y1236" s="248"/>
      <c r="Z1236" s="248"/>
      <c r="AA1236" s="248"/>
      <c r="AB1236" s="248"/>
      <c r="AC1236" s="248"/>
      <c r="AD1236" s="248"/>
      <c r="AP1236"/>
      <c r="AQ1236"/>
      <c r="AX1236"/>
    </row>
    <row r="1237" spans="18:50" ht="60" customHeight="1" x14ac:dyDescent="0.25">
      <c r="R1237" s="248"/>
      <c r="S1237" s="248"/>
      <c r="T1237" s="248"/>
      <c r="U1237" s="248"/>
      <c r="V1237" s="248"/>
      <c r="W1237" s="248"/>
      <c r="X1237" s="248"/>
      <c r="Y1237" s="248"/>
      <c r="Z1237" s="248"/>
      <c r="AA1237" s="248"/>
      <c r="AB1237" s="248"/>
      <c r="AC1237" s="248"/>
      <c r="AD1237" s="248"/>
      <c r="AP1237"/>
      <c r="AQ1237"/>
      <c r="AX1237"/>
    </row>
    <row r="1238" spans="18:50" ht="60" customHeight="1" x14ac:dyDescent="0.25">
      <c r="R1238" s="248"/>
      <c r="S1238" s="248"/>
      <c r="T1238" s="248"/>
      <c r="U1238" s="248"/>
      <c r="V1238" s="248"/>
      <c r="W1238" s="248"/>
      <c r="X1238" s="248"/>
      <c r="Y1238" s="248"/>
      <c r="Z1238" s="248"/>
      <c r="AA1238" s="248"/>
      <c r="AB1238" s="248"/>
      <c r="AC1238" s="248"/>
      <c r="AD1238" s="248"/>
      <c r="AP1238"/>
      <c r="AQ1238"/>
      <c r="AX1238"/>
    </row>
    <row r="1239" spans="18:50" ht="60" customHeight="1" x14ac:dyDescent="0.25">
      <c r="R1239" s="248"/>
      <c r="S1239" s="248"/>
      <c r="T1239" s="248"/>
      <c r="U1239" s="248"/>
      <c r="V1239" s="248"/>
      <c r="W1239" s="248"/>
      <c r="X1239" s="248"/>
      <c r="Y1239" s="248"/>
      <c r="Z1239" s="248"/>
      <c r="AA1239" s="248"/>
      <c r="AB1239" s="248"/>
      <c r="AC1239" s="248"/>
      <c r="AD1239" s="248"/>
      <c r="AP1239"/>
      <c r="AQ1239"/>
      <c r="AX1239"/>
    </row>
    <row r="1240" spans="18:50" ht="60" customHeight="1" x14ac:dyDescent="0.25">
      <c r="R1240" s="248"/>
      <c r="S1240" s="248"/>
      <c r="T1240" s="248"/>
      <c r="U1240" s="248"/>
      <c r="V1240" s="248"/>
      <c r="W1240" s="248"/>
      <c r="X1240" s="248"/>
      <c r="Y1240" s="248"/>
      <c r="Z1240" s="248"/>
      <c r="AA1240" s="248"/>
      <c r="AB1240" s="248"/>
      <c r="AC1240" s="248"/>
      <c r="AD1240" s="248"/>
      <c r="AP1240"/>
      <c r="AQ1240"/>
      <c r="AX1240"/>
    </row>
    <row r="1241" spans="18:50" ht="60" customHeight="1" x14ac:dyDescent="0.25">
      <c r="R1241" s="248"/>
      <c r="S1241" s="248"/>
      <c r="T1241" s="248"/>
      <c r="U1241" s="248"/>
      <c r="V1241" s="248"/>
      <c r="W1241" s="248"/>
      <c r="X1241" s="248"/>
      <c r="Y1241" s="248"/>
      <c r="Z1241" s="248"/>
      <c r="AA1241" s="248"/>
      <c r="AB1241" s="248"/>
      <c r="AC1241" s="248"/>
      <c r="AD1241" s="248"/>
      <c r="AP1241"/>
      <c r="AQ1241"/>
      <c r="AX1241"/>
    </row>
    <row r="1242" spans="18:50" ht="60" customHeight="1" x14ac:dyDescent="0.25">
      <c r="R1242" s="248"/>
      <c r="S1242" s="248"/>
      <c r="T1242" s="248"/>
      <c r="U1242" s="248"/>
      <c r="V1242" s="248"/>
      <c r="W1242" s="248"/>
      <c r="X1242" s="248"/>
      <c r="Y1242" s="248"/>
      <c r="Z1242" s="248"/>
      <c r="AA1242" s="248"/>
      <c r="AB1242" s="248"/>
      <c r="AC1242" s="248"/>
      <c r="AD1242" s="248"/>
      <c r="AP1242"/>
      <c r="AQ1242"/>
      <c r="AX1242"/>
    </row>
    <row r="1243" spans="18:50" ht="60" customHeight="1" x14ac:dyDescent="0.25">
      <c r="R1243" s="248"/>
      <c r="S1243" s="248"/>
      <c r="T1243" s="248"/>
      <c r="U1243" s="248"/>
      <c r="V1243" s="248"/>
      <c r="W1243" s="248"/>
      <c r="X1243" s="248"/>
      <c r="Y1243" s="248"/>
      <c r="Z1243" s="248"/>
      <c r="AA1243" s="248"/>
      <c r="AB1243" s="248"/>
      <c r="AC1243" s="248"/>
      <c r="AD1243" s="248"/>
      <c r="AP1243"/>
      <c r="AQ1243"/>
      <c r="AX1243"/>
    </row>
    <row r="1244" spans="18:50" ht="60" customHeight="1" x14ac:dyDescent="0.25">
      <c r="R1244" s="248"/>
      <c r="S1244" s="248"/>
      <c r="T1244" s="248"/>
      <c r="U1244" s="248"/>
      <c r="V1244" s="248"/>
      <c r="W1244" s="248"/>
      <c r="X1244" s="248"/>
      <c r="Y1244" s="248"/>
      <c r="Z1244" s="248"/>
      <c r="AA1244" s="248"/>
      <c r="AB1244" s="248"/>
      <c r="AC1244" s="248"/>
      <c r="AD1244" s="248"/>
      <c r="AP1244"/>
      <c r="AQ1244"/>
      <c r="AX1244"/>
    </row>
    <row r="1245" spans="18:50" ht="60" customHeight="1" x14ac:dyDescent="0.25">
      <c r="R1245" s="248"/>
      <c r="S1245" s="248"/>
      <c r="T1245" s="248"/>
      <c r="U1245" s="248"/>
      <c r="V1245" s="248"/>
      <c r="W1245" s="248"/>
      <c r="X1245" s="248"/>
      <c r="Y1245" s="248"/>
      <c r="Z1245" s="248"/>
      <c r="AA1245" s="248"/>
      <c r="AB1245" s="248"/>
      <c r="AC1245" s="248"/>
      <c r="AD1245" s="248"/>
      <c r="AP1245"/>
      <c r="AQ1245"/>
      <c r="AX1245"/>
    </row>
    <row r="1246" spans="18:50" ht="60" customHeight="1" x14ac:dyDescent="0.25">
      <c r="R1246" s="248"/>
      <c r="S1246" s="248"/>
      <c r="T1246" s="248"/>
      <c r="U1246" s="248"/>
      <c r="V1246" s="248"/>
      <c r="W1246" s="248"/>
      <c r="X1246" s="248"/>
      <c r="Y1246" s="248"/>
      <c r="Z1246" s="248"/>
      <c r="AA1246" s="248"/>
      <c r="AB1246" s="248"/>
      <c r="AC1246" s="248"/>
      <c r="AD1246" s="248"/>
      <c r="AP1246"/>
      <c r="AQ1246"/>
      <c r="AX1246"/>
    </row>
    <row r="1247" spans="18:50" ht="60" customHeight="1" x14ac:dyDescent="0.25">
      <c r="R1247" s="248"/>
      <c r="S1247" s="248"/>
      <c r="T1247" s="248"/>
      <c r="U1247" s="248"/>
      <c r="V1247" s="248"/>
      <c r="W1247" s="248"/>
      <c r="X1247" s="248"/>
      <c r="Y1247" s="248"/>
      <c r="Z1247" s="248"/>
      <c r="AA1247" s="248"/>
      <c r="AB1247" s="248"/>
      <c r="AC1247" s="248"/>
      <c r="AD1247" s="248"/>
      <c r="AP1247"/>
      <c r="AQ1247"/>
      <c r="AX1247"/>
    </row>
    <row r="1248" spans="18:50" ht="60" customHeight="1" x14ac:dyDescent="0.25">
      <c r="R1248" s="248"/>
      <c r="S1248" s="248"/>
      <c r="T1248" s="248"/>
      <c r="U1248" s="248"/>
      <c r="V1248" s="248"/>
      <c r="W1248" s="248"/>
      <c r="X1248" s="248"/>
      <c r="Y1248" s="248"/>
      <c r="Z1248" s="248"/>
      <c r="AA1248" s="248"/>
      <c r="AB1248" s="248"/>
      <c r="AC1248" s="248"/>
      <c r="AD1248" s="248"/>
      <c r="AP1248"/>
      <c r="AQ1248"/>
      <c r="AX1248"/>
    </row>
    <row r="1249" spans="18:50" ht="60" customHeight="1" x14ac:dyDescent="0.25">
      <c r="R1249" s="248"/>
      <c r="S1249" s="248"/>
      <c r="T1249" s="248"/>
      <c r="U1249" s="248"/>
      <c r="V1249" s="248"/>
      <c r="W1249" s="248"/>
      <c r="X1249" s="248"/>
      <c r="Y1249" s="248"/>
      <c r="Z1249" s="248"/>
      <c r="AA1249" s="248"/>
      <c r="AB1249" s="248"/>
      <c r="AC1249" s="248"/>
      <c r="AD1249" s="248"/>
      <c r="AP1249"/>
      <c r="AQ1249"/>
      <c r="AX1249"/>
    </row>
    <row r="1250" spans="18:50" ht="60" customHeight="1" x14ac:dyDescent="0.25">
      <c r="R1250" s="248"/>
      <c r="S1250" s="248"/>
      <c r="T1250" s="248"/>
      <c r="U1250" s="248"/>
      <c r="V1250" s="248"/>
      <c r="W1250" s="248"/>
      <c r="X1250" s="248"/>
      <c r="Y1250" s="248"/>
      <c r="Z1250" s="248"/>
      <c r="AA1250" s="248"/>
      <c r="AB1250" s="248"/>
      <c r="AC1250" s="248"/>
      <c r="AD1250" s="248"/>
      <c r="AP1250"/>
      <c r="AQ1250"/>
      <c r="AX1250"/>
    </row>
    <row r="1251" spans="18:50" ht="60" customHeight="1" x14ac:dyDescent="0.25">
      <c r="R1251" s="248"/>
      <c r="S1251" s="248"/>
      <c r="T1251" s="248"/>
      <c r="U1251" s="248"/>
      <c r="V1251" s="248"/>
      <c r="W1251" s="248"/>
      <c r="X1251" s="248"/>
      <c r="Y1251" s="248"/>
      <c r="Z1251" s="248"/>
      <c r="AA1251" s="248"/>
      <c r="AB1251" s="248"/>
      <c r="AC1251" s="248"/>
      <c r="AD1251" s="248"/>
      <c r="AP1251"/>
      <c r="AQ1251"/>
      <c r="AX1251"/>
    </row>
    <row r="1252" spans="18:50" ht="60" customHeight="1" x14ac:dyDescent="0.25">
      <c r="R1252" s="248"/>
      <c r="S1252" s="248"/>
      <c r="T1252" s="248"/>
      <c r="U1252" s="248"/>
      <c r="V1252" s="248"/>
      <c r="W1252" s="248"/>
      <c r="X1252" s="248"/>
      <c r="Y1252" s="248"/>
      <c r="Z1252" s="248"/>
      <c r="AA1252" s="248"/>
      <c r="AB1252" s="248"/>
      <c r="AC1252" s="248"/>
      <c r="AD1252" s="248"/>
      <c r="AP1252"/>
      <c r="AQ1252"/>
      <c r="AX1252"/>
    </row>
    <row r="1253" spans="18:50" ht="60" customHeight="1" x14ac:dyDescent="0.25">
      <c r="R1253" s="248"/>
      <c r="S1253" s="248"/>
      <c r="T1253" s="248"/>
      <c r="U1253" s="248"/>
      <c r="V1253" s="248"/>
      <c r="W1253" s="248"/>
      <c r="X1253" s="248"/>
      <c r="Y1253" s="248"/>
      <c r="Z1253" s="248"/>
      <c r="AA1253" s="248"/>
      <c r="AB1253" s="248"/>
      <c r="AC1253" s="248"/>
      <c r="AD1253" s="248"/>
      <c r="AP1253"/>
      <c r="AQ1253"/>
      <c r="AX1253"/>
    </row>
    <row r="1254" spans="18:50" ht="60" customHeight="1" x14ac:dyDescent="0.25">
      <c r="R1254" s="248"/>
      <c r="S1254" s="248"/>
      <c r="T1254" s="248"/>
      <c r="U1254" s="248"/>
      <c r="V1254" s="248"/>
      <c r="W1254" s="248"/>
      <c r="X1254" s="248"/>
      <c r="Y1254" s="248"/>
      <c r="Z1254" s="248"/>
      <c r="AA1254" s="248"/>
      <c r="AB1254" s="248"/>
      <c r="AC1254" s="248"/>
      <c r="AD1254" s="248"/>
      <c r="AP1254"/>
      <c r="AQ1254"/>
      <c r="AX1254"/>
    </row>
    <row r="1255" spans="18:50" ht="60" customHeight="1" x14ac:dyDescent="0.25">
      <c r="R1255" s="248"/>
      <c r="S1255" s="248"/>
      <c r="T1255" s="248"/>
      <c r="U1255" s="248"/>
      <c r="V1255" s="248"/>
      <c r="W1255" s="248"/>
      <c r="X1255" s="248"/>
      <c r="Y1255" s="248"/>
      <c r="Z1255" s="248"/>
      <c r="AA1255" s="248"/>
      <c r="AB1255" s="248"/>
      <c r="AC1255" s="248"/>
      <c r="AD1255" s="248"/>
      <c r="AP1255"/>
      <c r="AQ1255"/>
      <c r="AX1255"/>
    </row>
    <row r="1256" spans="18:50" ht="60" customHeight="1" x14ac:dyDescent="0.25">
      <c r="R1256" s="248"/>
      <c r="S1256" s="248"/>
      <c r="T1256" s="248"/>
      <c r="U1256" s="248"/>
      <c r="V1256" s="248"/>
      <c r="W1256" s="248"/>
      <c r="X1256" s="248"/>
      <c r="Y1256" s="248"/>
      <c r="Z1256" s="248"/>
      <c r="AA1256" s="248"/>
      <c r="AB1256" s="248"/>
      <c r="AC1256" s="248"/>
      <c r="AD1256" s="248"/>
      <c r="AP1256"/>
      <c r="AQ1256"/>
      <c r="AX1256"/>
    </row>
    <row r="1257" spans="18:50" ht="60" customHeight="1" x14ac:dyDescent="0.25">
      <c r="R1257" s="248"/>
      <c r="S1257" s="248"/>
      <c r="T1257" s="248"/>
      <c r="U1257" s="248"/>
      <c r="V1257" s="248"/>
      <c r="W1257" s="248"/>
      <c r="X1257" s="248"/>
      <c r="Y1257" s="248"/>
      <c r="Z1257" s="248"/>
      <c r="AA1257" s="248"/>
      <c r="AB1257" s="248"/>
      <c r="AC1257" s="248"/>
      <c r="AD1257" s="248"/>
      <c r="AP1257"/>
      <c r="AQ1257"/>
      <c r="AX1257"/>
    </row>
    <row r="1258" spans="18:50" ht="60" customHeight="1" x14ac:dyDescent="0.25">
      <c r="R1258" s="248"/>
      <c r="S1258" s="248"/>
      <c r="T1258" s="248"/>
      <c r="U1258" s="248"/>
      <c r="V1258" s="248"/>
      <c r="W1258" s="248"/>
      <c r="X1258" s="248"/>
      <c r="Y1258" s="248"/>
      <c r="Z1258" s="248"/>
      <c r="AA1258" s="248"/>
      <c r="AB1258" s="248"/>
      <c r="AC1258" s="248"/>
      <c r="AD1258" s="248"/>
      <c r="AP1258"/>
      <c r="AQ1258"/>
      <c r="AX1258"/>
    </row>
    <row r="1259" spans="18:50" ht="60" customHeight="1" x14ac:dyDescent="0.25">
      <c r="R1259" s="248"/>
      <c r="S1259" s="248"/>
      <c r="T1259" s="248"/>
      <c r="U1259" s="248"/>
      <c r="V1259" s="248"/>
      <c r="W1259" s="248"/>
      <c r="X1259" s="248"/>
      <c r="Y1259" s="248"/>
      <c r="Z1259" s="248"/>
      <c r="AA1259" s="248"/>
      <c r="AB1259" s="248"/>
      <c r="AC1259" s="248"/>
      <c r="AD1259" s="248"/>
      <c r="AP1259"/>
      <c r="AQ1259"/>
      <c r="AX1259"/>
    </row>
    <row r="1260" spans="18:50" ht="60" customHeight="1" x14ac:dyDescent="0.25">
      <c r="R1260" s="248"/>
      <c r="S1260" s="248"/>
      <c r="T1260" s="248"/>
      <c r="U1260" s="248"/>
      <c r="V1260" s="248"/>
      <c r="W1260" s="248"/>
      <c r="X1260" s="248"/>
      <c r="Y1260" s="248"/>
      <c r="Z1260" s="248"/>
      <c r="AA1260" s="248"/>
      <c r="AB1260" s="248"/>
      <c r="AC1260" s="248"/>
      <c r="AD1260" s="248"/>
      <c r="AP1260"/>
      <c r="AQ1260"/>
      <c r="AX1260"/>
    </row>
    <row r="1261" spans="18:50" ht="60" customHeight="1" x14ac:dyDescent="0.25">
      <c r="R1261" s="248"/>
      <c r="S1261" s="248"/>
      <c r="T1261" s="248"/>
      <c r="U1261" s="248"/>
      <c r="V1261" s="248"/>
      <c r="W1261" s="248"/>
      <c r="X1261" s="248"/>
      <c r="Y1261" s="248"/>
      <c r="Z1261" s="248"/>
      <c r="AA1261" s="248"/>
      <c r="AB1261" s="248"/>
      <c r="AC1261" s="248"/>
      <c r="AD1261" s="248"/>
      <c r="AP1261"/>
      <c r="AQ1261"/>
      <c r="AX1261"/>
    </row>
    <row r="1262" spans="18:50" ht="60" customHeight="1" x14ac:dyDescent="0.25">
      <c r="R1262" s="248"/>
      <c r="S1262" s="248"/>
      <c r="T1262" s="248"/>
      <c r="U1262" s="248"/>
      <c r="V1262" s="248"/>
      <c r="W1262" s="248"/>
      <c r="X1262" s="248"/>
      <c r="Y1262" s="248"/>
      <c r="Z1262" s="248"/>
      <c r="AA1262" s="248"/>
      <c r="AB1262" s="248"/>
      <c r="AC1262" s="248"/>
      <c r="AD1262" s="248"/>
      <c r="AP1262"/>
      <c r="AQ1262"/>
      <c r="AX1262"/>
    </row>
    <row r="1263" spans="18:50" ht="60" customHeight="1" x14ac:dyDescent="0.25">
      <c r="R1263" s="248"/>
      <c r="S1263" s="248"/>
      <c r="T1263" s="248"/>
      <c r="U1263" s="248"/>
      <c r="V1263" s="248"/>
      <c r="W1263" s="248"/>
      <c r="X1263" s="248"/>
      <c r="Y1263" s="248"/>
      <c r="Z1263" s="248"/>
      <c r="AA1263" s="248"/>
      <c r="AB1263" s="248"/>
      <c r="AC1263" s="248"/>
      <c r="AD1263" s="248"/>
      <c r="AP1263"/>
      <c r="AQ1263"/>
      <c r="AX1263"/>
    </row>
    <row r="1264" spans="18:50" ht="60" customHeight="1" x14ac:dyDescent="0.25">
      <c r="R1264" s="248"/>
      <c r="S1264" s="248"/>
      <c r="T1264" s="248"/>
      <c r="U1264" s="248"/>
      <c r="V1264" s="248"/>
      <c r="W1264" s="248"/>
      <c r="X1264" s="248"/>
      <c r="Y1264" s="248"/>
      <c r="Z1264" s="248"/>
      <c r="AA1264" s="248"/>
      <c r="AB1264" s="248"/>
      <c r="AC1264" s="248"/>
      <c r="AD1264" s="248"/>
      <c r="AP1264"/>
      <c r="AQ1264"/>
      <c r="AX1264"/>
    </row>
    <row r="1265" spans="18:50" ht="60" customHeight="1" x14ac:dyDescent="0.25">
      <c r="R1265" s="248"/>
      <c r="S1265" s="248"/>
      <c r="T1265" s="248"/>
      <c r="U1265" s="248"/>
      <c r="V1265" s="248"/>
      <c r="W1265" s="248"/>
      <c r="X1265" s="248"/>
      <c r="Y1265" s="248"/>
      <c r="Z1265" s="248"/>
      <c r="AA1265" s="248"/>
      <c r="AB1265" s="248"/>
      <c r="AC1265" s="248"/>
      <c r="AD1265" s="248"/>
      <c r="AP1265"/>
      <c r="AQ1265"/>
      <c r="AX1265"/>
    </row>
    <row r="1266" spans="18:50" ht="60" customHeight="1" x14ac:dyDescent="0.25">
      <c r="R1266" s="248"/>
      <c r="S1266" s="248"/>
      <c r="T1266" s="248"/>
      <c r="U1266" s="248"/>
      <c r="V1266" s="248"/>
      <c r="W1266" s="248"/>
      <c r="X1266" s="248"/>
      <c r="Y1266" s="248"/>
      <c r="Z1266" s="248"/>
      <c r="AA1266" s="248"/>
      <c r="AB1266" s="248"/>
      <c r="AC1266" s="248"/>
      <c r="AD1266" s="248"/>
      <c r="AP1266"/>
      <c r="AQ1266"/>
      <c r="AX1266"/>
    </row>
    <row r="1267" spans="18:50" ht="60" customHeight="1" x14ac:dyDescent="0.25">
      <c r="R1267" s="248"/>
      <c r="S1267" s="248"/>
      <c r="T1267" s="248"/>
      <c r="U1267" s="248"/>
      <c r="V1267" s="248"/>
      <c r="W1267" s="248"/>
      <c r="X1267" s="248"/>
      <c r="Y1267" s="248"/>
      <c r="Z1267" s="248"/>
      <c r="AA1267" s="248"/>
      <c r="AB1267" s="248"/>
      <c r="AC1267" s="248"/>
      <c r="AD1267" s="248"/>
      <c r="AP1267"/>
      <c r="AQ1267"/>
      <c r="AX1267"/>
    </row>
    <row r="1268" spans="18:50" ht="60" customHeight="1" x14ac:dyDescent="0.25">
      <c r="R1268" s="248"/>
      <c r="S1268" s="248"/>
      <c r="T1268" s="248"/>
      <c r="U1268" s="248"/>
      <c r="V1268" s="248"/>
      <c r="W1268" s="248"/>
      <c r="X1268" s="248"/>
      <c r="Y1268" s="248"/>
      <c r="Z1268" s="248"/>
      <c r="AA1268" s="248"/>
      <c r="AB1268" s="248"/>
      <c r="AC1268" s="248"/>
      <c r="AD1268" s="248"/>
      <c r="AP1268"/>
      <c r="AQ1268"/>
      <c r="AX1268"/>
    </row>
    <row r="1269" spans="18:50" ht="60" customHeight="1" x14ac:dyDescent="0.25">
      <c r="R1269" s="248"/>
      <c r="S1269" s="248"/>
      <c r="T1269" s="248"/>
      <c r="U1269" s="248"/>
      <c r="V1269" s="248"/>
      <c r="W1269" s="248"/>
      <c r="X1269" s="248"/>
      <c r="Y1269" s="248"/>
      <c r="Z1269" s="248"/>
      <c r="AA1269" s="248"/>
      <c r="AB1269" s="248"/>
      <c r="AC1269" s="248"/>
      <c r="AD1269" s="248"/>
      <c r="AP1269"/>
      <c r="AQ1269"/>
      <c r="AX1269"/>
    </row>
    <row r="1270" spans="18:50" ht="60" customHeight="1" x14ac:dyDescent="0.25">
      <c r="R1270" s="248"/>
      <c r="S1270" s="248"/>
      <c r="T1270" s="248"/>
      <c r="U1270" s="248"/>
      <c r="V1270" s="248"/>
      <c r="W1270" s="248"/>
      <c r="X1270" s="248"/>
      <c r="Y1270" s="248"/>
      <c r="Z1270" s="248"/>
      <c r="AA1270" s="248"/>
      <c r="AB1270" s="248"/>
      <c r="AC1270" s="248"/>
      <c r="AD1270" s="248"/>
      <c r="AP1270"/>
      <c r="AQ1270"/>
      <c r="AX1270"/>
    </row>
    <row r="1271" spans="18:50" ht="60" customHeight="1" x14ac:dyDescent="0.25">
      <c r="R1271" s="248"/>
      <c r="S1271" s="248"/>
      <c r="T1271" s="248"/>
      <c r="U1271" s="248"/>
      <c r="V1271" s="248"/>
      <c r="W1271" s="248"/>
      <c r="X1271" s="248"/>
      <c r="Y1271" s="248"/>
      <c r="Z1271" s="248"/>
      <c r="AA1271" s="248"/>
      <c r="AB1271" s="248"/>
      <c r="AC1271" s="248"/>
      <c r="AD1271" s="248"/>
      <c r="AP1271"/>
      <c r="AQ1271"/>
      <c r="AX1271"/>
    </row>
    <row r="1272" spans="18:50" ht="60" customHeight="1" x14ac:dyDescent="0.25">
      <c r="R1272" s="248"/>
      <c r="S1272" s="248"/>
      <c r="T1272" s="248"/>
      <c r="U1272" s="248"/>
      <c r="V1272" s="248"/>
      <c r="W1272" s="248"/>
      <c r="X1272" s="248"/>
      <c r="Y1272" s="248"/>
      <c r="Z1272" s="248"/>
      <c r="AA1272" s="248"/>
      <c r="AB1272" s="248"/>
      <c r="AC1272" s="248"/>
      <c r="AD1272" s="248"/>
      <c r="AP1272"/>
      <c r="AQ1272"/>
      <c r="AX1272"/>
    </row>
    <row r="1273" spans="18:50" ht="60" customHeight="1" x14ac:dyDescent="0.25">
      <c r="R1273" s="248"/>
      <c r="S1273" s="248"/>
      <c r="T1273" s="248"/>
      <c r="U1273" s="248"/>
      <c r="V1273" s="248"/>
      <c r="W1273" s="248"/>
      <c r="X1273" s="248"/>
      <c r="Y1273" s="248"/>
      <c r="Z1273" s="248"/>
      <c r="AA1273" s="248"/>
      <c r="AB1273" s="248"/>
      <c r="AC1273" s="248"/>
      <c r="AD1273" s="248"/>
      <c r="AP1273"/>
      <c r="AQ1273"/>
      <c r="AX1273"/>
    </row>
    <row r="1274" spans="18:50" ht="60" customHeight="1" x14ac:dyDescent="0.25">
      <c r="R1274" s="248"/>
      <c r="S1274" s="248"/>
      <c r="T1274" s="248"/>
      <c r="U1274" s="248"/>
      <c r="V1274" s="248"/>
      <c r="W1274" s="248"/>
      <c r="X1274" s="248"/>
      <c r="Y1274" s="248"/>
      <c r="Z1274" s="248"/>
      <c r="AA1274" s="248"/>
      <c r="AB1274" s="248"/>
      <c r="AC1274" s="248"/>
      <c r="AD1274" s="248"/>
      <c r="AP1274"/>
      <c r="AQ1274"/>
      <c r="AX1274"/>
    </row>
    <row r="1275" spans="18:50" ht="60" customHeight="1" x14ac:dyDescent="0.25">
      <c r="R1275" s="248"/>
      <c r="S1275" s="248"/>
      <c r="T1275" s="248"/>
      <c r="U1275" s="248"/>
      <c r="V1275" s="248"/>
      <c r="W1275" s="248"/>
      <c r="X1275" s="248"/>
      <c r="Y1275" s="248"/>
      <c r="Z1275" s="248"/>
      <c r="AA1275" s="248"/>
      <c r="AB1275" s="248"/>
      <c r="AC1275" s="248"/>
      <c r="AD1275" s="248"/>
      <c r="AP1275"/>
      <c r="AQ1275"/>
      <c r="AX1275"/>
    </row>
    <row r="1276" spans="18:50" ht="60" customHeight="1" x14ac:dyDescent="0.25">
      <c r="R1276" s="248"/>
      <c r="S1276" s="248"/>
      <c r="T1276" s="248"/>
      <c r="U1276" s="248"/>
      <c r="V1276" s="248"/>
      <c r="W1276" s="248"/>
      <c r="X1276" s="248"/>
      <c r="Y1276" s="248"/>
      <c r="Z1276" s="248"/>
      <c r="AA1276" s="248"/>
      <c r="AB1276" s="248"/>
      <c r="AC1276" s="248"/>
      <c r="AD1276" s="248"/>
      <c r="AP1276"/>
      <c r="AQ1276"/>
      <c r="AX1276"/>
    </row>
    <row r="1277" spans="18:50" ht="60" customHeight="1" x14ac:dyDescent="0.25">
      <c r="R1277" s="248"/>
      <c r="S1277" s="248"/>
      <c r="T1277" s="248"/>
      <c r="U1277" s="248"/>
      <c r="V1277" s="248"/>
      <c r="W1277" s="248"/>
      <c r="X1277" s="248"/>
      <c r="Y1277" s="248"/>
      <c r="Z1277" s="248"/>
      <c r="AA1277" s="248"/>
      <c r="AB1277" s="248"/>
      <c r="AC1277" s="248"/>
      <c r="AD1277" s="248"/>
      <c r="AP1277"/>
      <c r="AQ1277"/>
      <c r="AX1277"/>
    </row>
    <row r="1278" spans="18:50" ht="60" customHeight="1" x14ac:dyDescent="0.25">
      <c r="R1278" s="248"/>
      <c r="S1278" s="248"/>
      <c r="T1278" s="248"/>
      <c r="U1278" s="248"/>
      <c r="V1278" s="248"/>
      <c r="W1278" s="248"/>
      <c r="X1278" s="248"/>
      <c r="Y1278" s="248"/>
      <c r="Z1278" s="248"/>
      <c r="AA1278" s="248"/>
      <c r="AB1278" s="248"/>
      <c r="AC1278" s="248"/>
      <c r="AD1278" s="248"/>
      <c r="AP1278"/>
      <c r="AQ1278"/>
      <c r="AX1278"/>
    </row>
    <row r="1279" spans="18:50" ht="60" customHeight="1" x14ac:dyDescent="0.25">
      <c r="R1279" s="248"/>
      <c r="S1279" s="248"/>
      <c r="T1279" s="248"/>
      <c r="U1279" s="248"/>
      <c r="V1279" s="248"/>
      <c r="W1279" s="248"/>
      <c r="X1279" s="248"/>
      <c r="Y1279" s="248"/>
      <c r="Z1279" s="248"/>
      <c r="AA1279" s="248"/>
      <c r="AB1279" s="248"/>
      <c r="AC1279" s="248"/>
      <c r="AD1279" s="248"/>
      <c r="AP1279"/>
      <c r="AQ1279"/>
      <c r="AX1279"/>
    </row>
    <row r="1280" spans="18:50" ht="60" customHeight="1" x14ac:dyDescent="0.25">
      <c r="R1280" s="248"/>
      <c r="S1280" s="248"/>
      <c r="T1280" s="248"/>
      <c r="U1280" s="248"/>
      <c r="V1280" s="248"/>
      <c r="W1280" s="248"/>
      <c r="X1280" s="248"/>
      <c r="Y1280" s="248"/>
      <c r="Z1280" s="248"/>
      <c r="AA1280" s="248"/>
      <c r="AB1280" s="248"/>
      <c r="AC1280" s="248"/>
      <c r="AD1280" s="248"/>
      <c r="AP1280"/>
      <c r="AQ1280"/>
      <c r="AX1280"/>
    </row>
    <row r="1281" spans="18:50" ht="60" customHeight="1" x14ac:dyDescent="0.25">
      <c r="R1281" s="248"/>
      <c r="S1281" s="248"/>
      <c r="T1281" s="248"/>
      <c r="U1281" s="248"/>
      <c r="V1281" s="248"/>
      <c r="W1281" s="248"/>
      <c r="X1281" s="248"/>
      <c r="Y1281" s="248"/>
      <c r="Z1281" s="248"/>
      <c r="AA1281" s="248"/>
      <c r="AB1281" s="248"/>
      <c r="AC1281" s="248"/>
      <c r="AD1281" s="248"/>
      <c r="AP1281"/>
      <c r="AQ1281"/>
      <c r="AX1281"/>
    </row>
    <row r="1282" spans="18:50" ht="60" customHeight="1" x14ac:dyDescent="0.25">
      <c r="R1282" s="248"/>
      <c r="S1282" s="248"/>
      <c r="T1282" s="248"/>
      <c r="U1282" s="248"/>
      <c r="V1282" s="248"/>
      <c r="W1282" s="248"/>
      <c r="X1282" s="248"/>
      <c r="Y1282" s="248"/>
      <c r="Z1282" s="248"/>
      <c r="AA1282" s="248"/>
      <c r="AB1282" s="248"/>
      <c r="AC1282" s="248"/>
      <c r="AD1282" s="248"/>
      <c r="AP1282"/>
      <c r="AQ1282"/>
      <c r="AX1282"/>
    </row>
    <row r="1283" spans="18:50" ht="60" customHeight="1" x14ac:dyDescent="0.25">
      <c r="R1283" s="248"/>
      <c r="S1283" s="248"/>
      <c r="T1283" s="248"/>
      <c r="U1283" s="248"/>
      <c r="V1283" s="248"/>
      <c r="W1283" s="248"/>
      <c r="X1283" s="248"/>
      <c r="Y1283" s="248"/>
      <c r="Z1283" s="248"/>
      <c r="AA1283" s="248"/>
      <c r="AB1283" s="248"/>
      <c r="AC1283" s="248"/>
      <c r="AD1283" s="248"/>
      <c r="AP1283"/>
      <c r="AQ1283"/>
      <c r="AX1283"/>
    </row>
    <row r="1284" spans="18:50" ht="60" customHeight="1" x14ac:dyDescent="0.25">
      <c r="R1284" s="248"/>
      <c r="S1284" s="248"/>
      <c r="T1284" s="248"/>
      <c r="U1284" s="248"/>
      <c r="V1284" s="248"/>
      <c r="W1284" s="248"/>
      <c r="X1284" s="248"/>
      <c r="Y1284" s="248"/>
      <c r="Z1284" s="248"/>
      <c r="AA1284" s="248"/>
      <c r="AB1284" s="248"/>
      <c r="AC1284" s="248"/>
      <c r="AD1284" s="248"/>
      <c r="AP1284"/>
      <c r="AQ1284"/>
      <c r="AX1284"/>
    </row>
    <row r="1285" spans="18:50" ht="60" customHeight="1" x14ac:dyDescent="0.25">
      <c r="R1285" s="248"/>
      <c r="S1285" s="248"/>
      <c r="T1285" s="248"/>
      <c r="U1285" s="248"/>
      <c r="V1285" s="248"/>
      <c r="W1285" s="248"/>
      <c r="X1285" s="248"/>
      <c r="Y1285" s="248"/>
      <c r="Z1285" s="248"/>
      <c r="AA1285" s="248"/>
      <c r="AB1285" s="248"/>
      <c r="AC1285" s="248"/>
      <c r="AD1285" s="248"/>
      <c r="AP1285"/>
      <c r="AQ1285"/>
      <c r="AX1285"/>
    </row>
    <row r="1286" spans="18:50" ht="60" customHeight="1" x14ac:dyDescent="0.25">
      <c r="R1286" s="248"/>
      <c r="S1286" s="248"/>
      <c r="T1286" s="248"/>
      <c r="U1286" s="248"/>
      <c r="V1286" s="248"/>
      <c r="W1286" s="248"/>
      <c r="X1286" s="248"/>
      <c r="Y1286" s="248"/>
      <c r="Z1286" s="248"/>
      <c r="AA1286" s="248"/>
      <c r="AB1286" s="248"/>
      <c r="AC1286" s="248"/>
      <c r="AD1286" s="248"/>
      <c r="AP1286"/>
      <c r="AQ1286"/>
      <c r="AX1286"/>
    </row>
    <row r="1287" spans="18:50" ht="60" customHeight="1" x14ac:dyDescent="0.25">
      <c r="R1287" s="248"/>
      <c r="S1287" s="248"/>
      <c r="T1287" s="248"/>
      <c r="U1287" s="248"/>
      <c r="V1287" s="248"/>
      <c r="W1287" s="248"/>
      <c r="X1287" s="248"/>
      <c r="Y1287" s="248"/>
      <c r="Z1287" s="248"/>
      <c r="AA1287" s="248"/>
      <c r="AB1287" s="248"/>
      <c r="AC1287" s="248"/>
      <c r="AD1287" s="248"/>
      <c r="AP1287"/>
      <c r="AQ1287"/>
      <c r="AX1287"/>
    </row>
    <row r="1288" spans="18:50" ht="60" customHeight="1" x14ac:dyDescent="0.25">
      <c r="R1288" s="248"/>
      <c r="S1288" s="248"/>
      <c r="T1288" s="248"/>
      <c r="U1288" s="248"/>
      <c r="V1288" s="248"/>
      <c r="W1288" s="248"/>
      <c r="X1288" s="248"/>
      <c r="Y1288" s="248"/>
      <c r="Z1288" s="248"/>
      <c r="AA1288" s="248"/>
      <c r="AB1288" s="248"/>
      <c r="AC1288" s="248"/>
      <c r="AD1288" s="248"/>
      <c r="AP1288"/>
      <c r="AQ1288"/>
      <c r="AX1288"/>
    </row>
    <row r="1289" spans="18:50" ht="60" customHeight="1" x14ac:dyDescent="0.25">
      <c r="R1289" s="248"/>
      <c r="S1289" s="248"/>
      <c r="T1289" s="248"/>
      <c r="U1289" s="248"/>
      <c r="V1289" s="248"/>
      <c r="W1289" s="248"/>
      <c r="X1289" s="248"/>
      <c r="Y1289" s="248"/>
      <c r="Z1289" s="248"/>
      <c r="AA1289" s="248"/>
      <c r="AB1289" s="248"/>
      <c r="AC1289" s="248"/>
      <c r="AD1289" s="248"/>
      <c r="AP1289"/>
      <c r="AQ1289"/>
      <c r="AX1289"/>
    </row>
    <row r="1290" spans="18:50" ht="60" customHeight="1" x14ac:dyDescent="0.25">
      <c r="R1290" s="248"/>
      <c r="S1290" s="248"/>
      <c r="T1290" s="248"/>
      <c r="U1290" s="248"/>
      <c r="V1290" s="248"/>
      <c r="W1290" s="248"/>
      <c r="X1290" s="248"/>
      <c r="Y1290" s="248"/>
      <c r="Z1290" s="248"/>
      <c r="AA1290" s="248"/>
      <c r="AB1290" s="248"/>
      <c r="AC1290" s="248"/>
      <c r="AD1290" s="248"/>
      <c r="AP1290"/>
      <c r="AQ1290"/>
      <c r="AX1290"/>
    </row>
    <row r="1291" spans="18:50" ht="60" customHeight="1" x14ac:dyDescent="0.25">
      <c r="R1291" s="248"/>
      <c r="S1291" s="248"/>
      <c r="T1291" s="248"/>
      <c r="U1291" s="248"/>
      <c r="V1291" s="248"/>
      <c r="W1291" s="248"/>
      <c r="X1291" s="248"/>
      <c r="Y1291" s="248"/>
      <c r="Z1291" s="248"/>
      <c r="AA1291" s="248"/>
      <c r="AB1291" s="248"/>
      <c r="AC1291" s="248"/>
      <c r="AD1291" s="248"/>
      <c r="AP1291"/>
      <c r="AQ1291"/>
      <c r="AX1291"/>
    </row>
    <row r="1292" spans="18:50" ht="60" customHeight="1" x14ac:dyDescent="0.25">
      <c r="R1292" s="248"/>
      <c r="S1292" s="248"/>
      <c r="T1292" s="248"/>
      <c r="U1292" s="248"/>
      <c r="V1292" s="248"/>
      <c r="W1292" s="248"/>
      <c r="X1292" s="248"/>
      <c r="Y1292" s="248"/>
      <c r="Z1292" s="248"/>
      <c r="AA1292" s="248"/>
      <c r="AB1292" s="248"/>
      <c r="AC1292" s="248"/>
      <c r="AD1292" s="248"/>
      <c r="AP1292"/>
      <c r="AQ1292"/>
      <c r="AX1292"/>
    </row>
    <row r="1293" spans="18:50" ht="60" customHeight="1" x14ac:dyDescent="0.25">
      <c r="R1293" s="248"/>
      <c r="S1293" s="248"/>
      <c r="T1293" s="248"/>
      <c r="U1293" s="248"/>
      <c r="V1293" s="248"/>
      <c r="W1293" s="248"/>
      <c r="X1293" s="248"/>
      <c r="Y1293" s="248"/>
      <c r="Z1293" s="248"/>
      <c r="AA1293" s="248"/>
      <c r="AB1293" s="248"/>
      <c r="AC1293" s="248"/>
      <c r="AD1293" s="248"/>
      <c r="AP1293"/>
      <c r="AQ1293"/>
      <c r="AX1293"/>
    </row>
    <row r="1294" spans="18:50" ht="60" customHeight="1" x14ac:dyDescent="0.25">
      <c r="R1294" s="248"/>
      <c r="S1294" s="248"/>
      <c r="T1294" s="248"/>
      <c r="U1294" s="248"/>
      <c r="V1294" s="248"/>
      <c r="W1294" s="248"/>
      <c r="X1294" s="248"/>
      <c r="Y1294" s="248"/>
      <c r="Z1294" s="248"/>
      <c r="AA1294" s="248"/>
      <c r="AB1294" s="248"/>
      <c r="AC1294" s="248"/>
      <c r="AD1294" s="248"/>
      <c r="AP1294"/>
      <c r="AQ1294"/>
      <c r="AX1294"/>
    </row>
    <row r="1295" spans="18:50" ht="60" customHeight="1" x14ac:dyDescent="0.25">
      <c r="R1295" s="248"/>
      <c r="S1295" s="248"/>
      <c r="T1295" s="248"/>
      <c r="U1295" s="248"/>
      <c r="V1295" s="248"/>
      <c r="W1295" s="248"/>
      <c r="X1295" s="248"/>
      <c r="Y1295" s="248"/>
      <c r="Z1295" s="248"/>
      <c r="AA1295" s="248"/>
      <c r="AB1295" s="248"/>
      <c r="AC1295" s="248"/>
      <c r="AD1295" s="248"/>
      <c r="AP1295"/>
      <c r="AQ1295"/>
      <c r="AX1295"/>
    </row>
    <row r="1296" spans="18:50" ht="60" customHeight="1" x14ac:dyDescent="0.25">
      <c r="R1296" s="248"/>
      <c r="S1296" s="248"/>
      <c r="T1296" s="248"/>
      <c r="U1296" s="248"/>
      <c r="V1296" s="248"/>
      <c r="W1296" s="248"/>
      <c r="X1296" s="248"/>
      <c r="Y1296" s="248"/>
      <c r="Z1296" s="248"/>
      <c r="AA1296" s="248"/>
      <c r="AB1296" s="248"/>
      <c r="AC1296" s="248"/>
      <c r="AD1296" s="248"/>
      <c r="AP1296"/>
      <c r="AQ1296"/>
      <c r="AX1296"/>
    </row>
    <row r="1297" spans="18:50" ht="60" customHeight="1" x14ac:dyDescent="0.25">
      <c r="R1297" s="248"/>
      <c r="S1297" s="248"/>
      <c r="T1297" s="248"/>
      <c r="U1297" s="248"/>
      <c r="V1297" s="248"/>
      <c r="W1297" s="248"/>
      <c r="X1297" s="248"/>
      <c r="Y1297" s="248"/>
      <c r="Z1297" s="248"/>
      <c r="AA1297" s="248"/>
      <c r="AB1297" s="248"/>
      <c r="AC1297" s="248"/>
      <c r="AD1297" s="248"/>
      <c r="AP1297"/>
      <c r="AQ1297"/>
      <c r="AX1297"/>
    </row>
    <row r="1298" spans="18:50" ht="60" customHeight="1" x14ac:dyDescent="0.25">
      <c r="R1298" s="248"/>
      <c r="S1298" s="248"/>
      <c r="T1298" s="248"/>
      <c r="U1298" s="248"/>
      <c r="V1298" s="248"/>
      <c r="W1298" s="248"/>
      <c r="X1298" s="248"/>
      <c r="Y1298" s="248"/>
      <c r="Z1298" s="248"/>
      <c r="AA1298" s="248"/>
      <c r="AB1298" s="248"/>
      <c r="AC1298" s="248"/>
      <c r="AD1298" s="248"/>
      <c r="AP1298"/>
      <c r="AQ1298"/>
      <c r="AX1298"/>
    </row>
    <row r="1299" spans="18:50" ht="60" customHeight="1" x14ac:dyDescent="0.25">
      <c r="R1299" s="248"/>
      <c r="S1299" s="248"/>
      <c r="T1299" s="248"/>
      <c r="U1299" s="248"/>
      <c r="V1299" s="248"/>
      <c r="W1299" s="248"/>
      <c r="X1299" s="248"/>
      <c r="Y1299" s="248"/>
      <c r="Z1299" s="248"/>
      <c r="AA1299" s="248"/>
      <c r="AB1299" s="248"/>
      <c r="AC1299" s="248"/>
      <c r="AD1299" s="248"/>
      <c r="AP1299"/>
      <c r="AQ1299"/>
      <c r="AX1299"/>
    </row>
    <row r="1300" spans="18:50" ht="60" customHeight="1" x14ac:dyDescent="0.25">
      <c r="R1300" s="248"/>
      <c r="S1300" s="248"/>
      <c r="T1300" s="248"/>
      <c r="U1300" s="248"/>
      <c r="V1300" s="248"/>
      <c r="W1300" s="248"/>
      <c r="X1300" s="248"/>
      <c r="Y1300" s="248"/>
      <c r="Z1300" s="248"/>
      <c r="AA1300" s="248"/>
      <c r="AB1300" s="248"/>
      <c r="AC1300" s="248"/>
      <c r="AD1300" s="248"/>
      <c r="AP1300"/>
      <c r="AQ1300"/>
      <c r="AX1300"/>
    </row>
    <row r="1301" spans="18:50" ht="60" customHeight="1" x14ac:dyDescent="0.25">
      <c r="R1301" s="248"/>
      <c r="S1301" s="248"/>
      <c r="T1301" s="248"/>
      <c r="U1301" s="248"/>
      <c r="V1301" s="248"/>
      <c r="W1301" s="248"/>
      <c r="X1301" s="248"/>
      <c r="Y1301" s="248"/>
      <c r="Z1301" s="248"/>
      <c r="AA1301" s="248"/>
      <c r="AB1301" s="248"/>
      <c r="AC1301" s="248"/>
      <c r="AD1301" s="248"/>
      <c r="AP1301"/>
      <c r="AQ1301"/>
      <c r="AX1301"/>
    </row>
    <row r="1302" spans="18:50" ht="60" customHeight="1" x14ac:dyDescent="0.25">
      <c r="R1302" s="248"/>
      <c r="S1302" s="248"/>
      <c r="T1302" s="248"/>
      <c r="U1302" s="248"/>
      <c r="V1302" s="248"/>
      <c r="W1302" s="248"/>
      <c r="X1302" s="248"/>
      <c r="Y1302" s="248"/>
      <c r="Z1302" s="248"/>
      <c r="AA1302" s="248"/>
      <c r="AB1302" s="248"/>
      <c r="AC1302" s="248"/>
      <c r="AD1302" s="248"/>
      <c r="AP1302"/>
      <c r="AQ1302"/>
      <c r="AX1302"/>
    </row>
    <row r="1303" spans="18:50" ht="60" customHeight="1" x14ac:dyDescent="0.25">
      <c r="R1303" s="248"/>
      <c r="S1303" s="248"/>
      <c r="T1303" s="248"/>
      <c r="U1303" s="248"/>
      <c r="V1303" s="248"/>
      <c r="W1303" s="248"/>
      <c r="X1303" s="248"/>
      <c r="Y1303" s="248"/>
      <c r="Z1303" s="248"/>
      <c r="AA1303" s="248"/>
      <c r="AB1303" s="248"/>
      <c r="AC1303" s="248"/>
      <c r="AD1303" s="248"/>
      <c r="AP1303"/>
      <c r="AQ1303"/>
      <c r="AX1303"/>
    </row>
    <row r="1304" spans="18:50" ht="60" customHeight="1" x14ac:dyDescent="0.25">
      <c r="R1304" s="248"/>
      <c r="S1304" s="248"/>
      <c r="T1304" s="248"/>
      <c r="U1304" s="248"/>
      <c r="V1304" s="248"/>
      <c r="W1304" s="248"/>
      <c r="X1304" s="248"/>
      <c r="Y1304" s="248"/>
      <c r="Z1304" s="248"/>
      <c r="AA1304" s="248"/>
      <c r="AB1304" s="248"/>
      <c r="AC1304" s="248"/>
      <c r="AD1304" s="248"/>
      <c r="AP1304"/>
      <c r="AQ1304"/>
      <c r="AX1304"/>
    </row>
    <row r="1305" spans="18:50" ht="60" customHeight="1" x14ac:dyDescent="0.25">
      <c r="R1305" s="248"/>
      <c r="S1305" s="248"/>
      <c r="T1305" s="248"/>
      <c r="U1305" s="248"/>
      <c r="V1305" s="248"/>
      <c r="W1305" s="248"/>
      <c r="X1305" s="248"/>
      <c r="Y1305" s="248"/>
      <c r="Z1305" s="248"/>
      <c r="AA1305" s="248"/>
      <c r="AB1305" s="248"/>
      <c r="AC1305" s="248"/>
      <c r="AD1305" s="248"/>
      <c r="AP1305"/>
      <c r="AQ1305"/>
      <c r="AX1305"/>
    </row>
    <row r="1306" spans="18:50" ht="60" customHeight="1" x14ac:dyDescent="0.25">
      <c r="R1306" s="248"/>
      <c r="S1306" s="248"/>
      <c r="T1306" s="248"/>
      <c r="U1306" s="248"/>
      <c r="V1306" s="248"/>
      <c r="W1306" s="248"/>
      <c r="X1306" s="248"/>
      <c r="Y1306" s="248"/>
      <c r="Z1306" s="248"/>
      <c r="AA1306" s="248"/>
      <c r="AB1306" s="248"/>
      <c r="AC1306" s="248"/>
      <c r="AD1306" s="248"/>
      <c r="AP1306"/>
      <c r="AQ1306"/>
      <c r="AX1306"/>
    </row>
    <row r="1307" spans="18:50" ht="60" customHeight="1" x14ac:dyDescent="0.25">
      <c r="R1307" s="248"/>
      <c r="S1307" s="248"/>
      <c r="T1307" s="248"/>
      <c r="U1307" s="248"/>
      <c r="V1307" s="248"/>
      <c r="W1307" s="248"/>
      <c r="X1307" s="248"/>
      <c r="Y1307" s="248"/>
      <c r="Z1307" s="248"/>
      <c r="AA1307" s="248"/>
      <c r="AB1307" s="248"/>
      <c r="AC1307" s="248"/>
      <c r="AD1307" s="248"/>
      <c r="AP1307"/>
      <c r="AQ1307"/>
      <c r="AX1307"/>
    </row>
    <row r="1308" spans="18:50" ht="60" customHeight="1" x14ac:dyDescent="0.25">
      <c r="R1308" s="248"/>
      <c r="S1308" s="248"/>
      <c r="T1308" s="248"/>
      <c r="U1308" s="248"/>
      <c r="V1308" s="248"/>
      <c r="W1308" s="248"/>
      <c r="X1308" s="248"/>
      <c r="Y1308" s="248"/>
      <c r="Z1308" s="248"/>
      <c r="AA1308" s="248"/>
      <c r="AB1308" s="248"/>
      <c r="AC1308" s="248"/>
      <c r="AD1308" s="248"/>
      <c r="AP1308"/>
      <c r="AQ1308"/>
      <c r="AX1308"/>
    </row>
    <row r="1309" spans="18:50" ht="60" customHeight="1" x14ac:dyDescent="0.25">
      <c r="R1309" s="248"/>
      <c r="S1309" s="248"/>
      <c r="T1309" s="248"/>
      <c r="U1309" s="248"/>
      <c r="V1309" s="248"/>
      <c r="W1309" s="248"/>
      <c r="X1309" s="248"/>
      <c r="Y1309" s="248"/>
      <c r="Z1309" s="248"/>
      <c r="AA1309" s="248"/>
      <c r="AB1309" s="248"/>
      <c r="AC1309" s="248"/>
      <c r="AD1309" s="248"/>
      <c r="AP1309"/>
      <c r="AQ1309"/>
      <c r="AX1309"/>
    </row>
    <row r="1310" spans="18:50" ht="60" customHeight="1" x14ac:dyDescent="0.25">
      <c r="R1310" s="248"/>
      <c r="S1310" s="248"/>
      <c r="T1310" s="248"/>
      <c r="U1310" s="248"/>
      <c r="V1310" s="248"/>
      <c r="W1310" s="248"/>
      <c r="X1310" s="248"/>
      <c r="Y1310" s="248"/>
      <c r="Z1310" s="248"/>
      <c r="AA1310" s="248"/>
      <c r="AB1310" s="248"/>
      <c r="AC1310" s="248"/>
      <c r="AD1310" s="248"/>
      <c r="AP1310"/>
      <c r="AQ1310"/>
      <c r="AX1310"/>
    </row>
    <row r="1311" spans="18:50" ht="60" customHeight="1" x14ac:dyDescent="0.25">
      <c r="R1311" s="248"/>
      <c r="S1311" s="248"/>
      <c r="T1311" s="248"/>
      <c r="U1311" s="248"/>
      <c r="V1311" s="248"/>
      <c r="W1311" s="248"/>
      <c r="X1311" s="248"/>
      <c r="Y1311" s="248"/>
      <c r="Z1311" s="248"/>
      <c r="AA1311" s="248"/>
      <c r="AB1311" s="248"/>
      <c r="AC1311" s="248"/>
      <c r="AD1311" s="248"/>
      <c r="AP1311"/>
      <c r="AQ1311"/>
      <c r="AX1311"/>
    </row>
    <row r="1312" spans="18:50" ht="60" customHeight="1" x14ac:dyDescent="0.25">
      <c r="R1312" s="248"/>
      <c r="S1312" s="248"/>
      <c r="T1312" s="248"/>
      <c r="U1312" s="248"/>
      <c r="V1312" s="248"/>
      <c r="W1312" s="248"/>
      <c r="X1312" s="248"/>
      <c r="Y1312" s="248"/>
      <c r="Z1312" s="248"/>
      <c r="AA1312" s="248"/>
      <c r="AB1312" s="248"/>
      <c r="AC1312" s="248"/>
      <c r="AD1312" s="248"/>
      <c r="AP1312"/>
      <c r="AQ1312"/>
      <c r="AX1312"/>
    </row>
    <row r="1313" spans="18:50" ht="60" customHeight="1" x14ac:dyDescent="0.25">
      <c r="R1313" s="248"/>
      <c r="S1313" s="248"/>
      <c r="T1313" s="248"/>
      <c r="U1313" s="248"/>
      <c r="V1313" s="248"/>
      <c r="W1313" s="248"/>
      <c r="X1313" s="248"/>
      <c r="Y1313" s="248"/>
      <c r="Z1313" s="248"/>
      <c r="AA1313" s="248"/>
      <c r="AB1313" s="248"/>
      <c r="AC1313" s="248"/>
      <c r="AD1313" s="248"/>
      <c r="AP1313"/>
      <c r="AQ1313"/>
      <c r="AX1313"/>
    </row>
    <row r="1314" spans="18:50" ht="60" customHeight="1" x14ac:dyDescent="0.25">
      <c r="R1314" s="248"/>
      <c r="S1314" s="248"/>
      <c r="T1314" s="248"/>
      <c r="U1314" s="248"/>
      <c r="V1314" s="248"/>
      <c r="W1314" s="248"/>
      <c r="X1314" s="248"/>
      <c r="Y1314" s="248"/>
      <c r="Z1314" s="248"/>
      <c r="AA1314" s="248"/>
      <c r="AB1314" s="248"/>
      <c r="AC1314" s="248"/>
      <c r="AD1314" s="248"/>
      <c r="AP1314"/>
      <c r="AQ1314"/>
      <c r="AX1314"/>
    </row>
    <row r="1315" spans="18:50" ht="60" customHeight="1" x14ac:dyDescent="0.25">
      <c r="R1315" s="248"/>
      <c r="S1315" s="248"/>
      <c r="T1315" s="248"/>
      <c r="U1315" s="248"/>
      <c r="V1315" s="248"/>
      <c r="W1315" s="248"/>
      <c r="X1315" s="248"/>
      <c r="Y1315" s="248"/>
      <c r="Z1315" s="248"/>
      <c r="AA1315" s="248"/>
      <c r="AB1315" s="248"/>
      <c r="AC1315" s="248"/>
      <c r="AD1315" s="248"/>
      <c r="AP1315"/>
      <c r="AQ1315"/>
      <c r="AX1315"/>
    </row>
    <row r="1316" spans="18:50" ht="60" customHeight="1" x14ac:dyDescent="0.25">
      <c r="R1316" s="248"/>
      <c r="S1316" s="248"/>
      <c r="T1316" s="248"/>
      <c r="U1316" s="248"/>
      <c r="V1316" s="248"/>
      <c r="W1316" s="248"/>
      <c r="X1316" s="248"/>
      <c r="Y1316" s="248"/>
      <c r="Z1316" s="248"/>
      <c r="AA1316" s="248"/>
      <c r="AB1316" s="248"/>
      <c r="AC1316" s="248"/>
      <c r="AD1316" s="248"/>
      <c r="AP1316"/>
      <c r="AQ1316"/>
      <c r="AX1316"/>
    </row>
    <row r="1317" spans="18:50" ht="60" customHeight="1" x14ac:dyDescent="0.25">
      <c r="R1317" s="248"/>
      <c r="S1317" s="248"/>
      <c r="T1317" s="248"/>
      <c r="U1317" s="248"/>
      <c r="V1317" s="248"/>
      <c r="W1317" s="248"/>
      <c r="X1317" s="248"/>
      <c r="Y1317" s="248"/>
      <c r="Z1317" s="248"/>
      <c r="AA1317" s="248"/>
      <c r="AB1317" s="248"/>
      <c r="AC1317" s="248"/>
      <c r="AD1317" s="248"/>
      <c r="AP1317"/>
      <c r="AQ1317"/>
      <c r="AX1317"/>
    </row>
    <row r="1318" spans="18:50" ht="60" customHeight="1" x14ac:dyDescent="0.25">
      <c r="R1318" s="248"/>
      <c r="S1318" s="248"/>
      <c r="T1318" s="248"/>
      <c r="U1318" s="248"/>
      <c r="V1318" s="248"/>
      <c r="W1318" s="248"/>
      <c r="X1318" s="248"/>
      <c r="Y1318" s="248"/>
      <c r="Z1318" s="248"/>
      <c r="AA1318" s="248"/>
      <c r="AB1318" s="248"/>
      <c r="AC1318" s="248"/>
      <c r="AD1318" s="248"/>
      <c r="AP1318"/>
      <c r="AQ1318"/>
      <c r="AX1318"/>
    </row>
    <row r="1319" spans="18:50" ht="60" customHeight="1" x14ac:dyDescent="0.25">
      <c r="R1319" s="248"/>
      <c r="S1319" s="248"/>
      <c r="T1319" s="248"/>
      <c r="U1319" s="248"/>
      <c r="V1319" s="248"/>
      <c r="W1319" s="248"/>
      <c r="X1319" s="248"/>
      <c r="Y1319" s="248"/>
      <c r="Z1319" s="248"/>
      <c r="AA1319" s="248"/>
      <c r="AB1319" s="248"/>
      <c r="AC1319" s="248"/>
      <c r="AD1319" s="248"/>
      <c r="AP1319"/>
      <c r="AQ1319"/>
      <c r="AX1319"/>
    </row>
    <row r="1320" spans="18:50" ht="60" customHeight="1" x14ac:dyDescent="0.25">
      <c r="R1320" s="248"/>
      <c r="S1320" s="248"/>
      <c r="T1320" s="248"/>
      <c r="U1320" s="248"/>
      <c r="V1320" s="248"/>
      <c r="W1320" s="248"/>
      <c r="X1320" s="248"/>
      <c r="Y1320" s="248"/>
      <c r="Z1320" s="248"/>
      <c r="AA1320" s="248"/>
      <c r="AB1320" s="248"/>
      <c r="AC1320" s="248"/>
      <c r="AD1320" s="248"/>
      <c r="AP1320"/>
      <c r="AQ1320"/>
      <c r="AX1320"/>
    </row>
    <row r="1321" spans="18:50" ht="60" customHeight="1" x14ac:dyDescent="0.25">
      <c r="R1321" s="248"/>
      <c r="S1321" s="248"/>
      <c r="T1321" s="248"/>
      <c r="U1321" s="248"/>
      <c r="V1321" s="248"/>
      <c r="W1321" s="248"/>
      <c r="X1321" s="248"/>
      <c r="Y1321" s="248"/>
      <c r="Z1321" s="248"/>
      <c r="AA1321" s="248"/>
      <c r="AB1321" s="248"/>
      <c r="AC1321" s="248"/>
      <c r="AD1321" s="248"/>
      <c r="AP1321"/>
      <c r="AQ1321"/>
      <c r="AX1321"/>
    </row>
    <row r="1322" spans="18:50" ht="60" customHeight="1" x14ac:dyDescent="0.25">
      <c r="R1322" s="248"/>
      <c r="S1322" s="248"/>
      <c r="T1322" s="248"/>
      <c r="U1322" s="248"/>
      <c r="V1322" s="248"/>
      <c r="W1322" s="248"/>
      <c r="X1322" s="248"/>
      <c r="Y1322" s="248"/>
      <c r="Z1322" s="248"/>
      <c r="AA1322" s="248"/>
      <c r="AB1322" s="248"/>
      <c r="AC1322" s="248"/>
      <c r="AD1322" s="248"/>
      <c r="AP1322"/>
      <c r="AQ1322"/>
      <c r="AX1322"/>
    </row>
    <row r="1323" spans="18:50" ht="60" customHeight="1" x14ac:dyDescent="0.25">
      <c r="R1323" s="248"/>
      <c r="S1323" s="248"/>
      <c r="T1323" s="248"/>
      <c r="U1323" s="248"/>
      <c r="V1323" s="248"/>
      <c r="W1323" s="248"/>
      <c r="X1323" s="248"/>
      <c r="Y1323" s="248"/>
      <c r="Z1323" s="248"/>
      <c r="AA1323" s="248"/>
      <c r="AB1323" s="248"/>
      <c r="AC1323" s="248"/>
      <c r="AD1323" s="248"/>
      <c r="AP1323"/>
      <c r="AQ1323"/>
      <c r="AX1323"/>
    </row>
    <row r="1324" spans="18:50" ht="60" customHeight="1" x14ac:dyDescent="0.25">
      <c r="R1324" s="248"/>
      <c r="S1324" s="248"/>
      <c r="T1324" s="248"/>
      <c r="U1324" s="248"/>
      <c r="V1324" s="248"/>
      <c r="W1324" s="248"/>
      <c r="X1324" s="248"/>
      <c r="Y1324" s="248"/>
      <c r="Z1324" s="248"/>
      <c r="AA1324" s="248"/>
      <c r="AB1324" s="248"/>
      <c r="AC1324" s="248"/>
      <c r="AD1324" s="248"/>
      <c r="AP1324"/>
      <c r="AQ1324"/>
      <c r="AX1324"/>
    </row>
    <row r="1325" spans="18:50" ht="60" customHeight="1" x14ac:dyDescent="0.25">
      <c r="R1325" s="248"/>
      <c r="S1325" s="248"/>
      <c r="T1325" s="248"/>
      <c r="U1325" s="248"/>
      <c r="V1325" s="248"/>
      <c r="W1325" s="248"/>
      <c r="X1325" s="248"/>
      <c r="Y1325" s="248"/>
      <c r="Z1325" s="248"/>
      <c r="AA1325" s="248"/>
      <c r="AB1325" s="248"/>
      <c r="AC1325" s="248"/>
      <c r="AD1325" s="248"/>
      <c r="AP1325"/>
      <c r="AQ1325"/>
      <c r="AX1325"/>
    </row>
    <row r="1326" spans="18:50" ht="60" customHeight="1" x14ac:dyDescent="0.25">
      <c r="R1326" s="248"/>
      <c r="S1326" s="248"/>
      <c r="T1326" s="248"/>
      <c r="U1326" s="248"/>
      <c r="V1326" s="248"/>
      <c r="W1326" s="248"/>
      <c r="X1326" s="248"/>
      <c r="Y1326" s="248"/>
      <c r="Z1326" s="248"/>
      <c r="AA1326" s="248"/>
      <c r="AB1326" s="248"/>
      <c r="AC1326" s="248"/>
      <c r="AD1326" s="248"/>
      <c r="AP1326"/>
      <c r="AQ1326"/>
      <c r="AX1326"/>
    </row>
    <row r="1327" spans="18:50" ht="60" customHeight="1" x14ac:dyDescent="0.25">
      <c r="R1327" s="248"/>
      <c r="S1327" s="248"/>
      <c r="T1327" s="248"/>
      <c r="U1327" s="248"/>
      <c r="V1327" s="248"/>
      <c r="W1327" s="248"/>
      <c r="X1327" s="248"/>
      <c r="Y1327" s="248"/>
      <c r="Z1327" s="248"/>
      <c r="AA1327" s="248"/>
      <c r="AB1327" s="248"/>
      <c r="AC1327" s="248"/>
      <c r="AD1327" s="248"/>
      <c r="AP1327"/>
      <c r="AQ1327"/>
      <c r="AX1327"/>
    </row>
    <row r="1328" spans="18:50" ht="60" customHeight="1" x14ac:dyDescent="0.25">
      <c r="R1328" s="248"/>
      <c r="S1328" s="248"/>
      <c r="T1328" s="248"/>
      <c r="U1328" s="248"/>
      <c r="V1328" s="248"/>
      <c r="W1328" s="248"/>
      <c r="X1328" s="248"/>
      <c r="Y1328" s="248"/>
      <c r="Z1328" s="248"/>
      <c r="AA1328" s="248"/>
      <c r="AB1328" s="248"/>
      <c r="AC1328" s="248"/>
      <c r="AD1328" s="248"/>
      <c r="AP1328"/>
      <c r="AQ1328"/>
      <c r="AX1328"/>
    </row>
    <row r="1329" spans="18:50" ht="60" customHeight="1" x14ac:dyDescent="0.25">
      <c r="R1329" s="248"/>
      <c r="S1329" s="248"/>
      <c r="T1329" s="248"/>
      <c r="U1329" s="248"/>
      <c r="V1329" s="248"/>
      <c r="W1329" s="248"/>
      <c r="X1329" s="248"/>
      <c r="Y1329" s="248"/>
      <c r="Z1329" s="248"/>
      <c r="AA1329" s="248"/>
      <c r="AB1329" s="248"/>
      <c r="AC1329" s="248"/>
      <c r="AD1329" s="248"/>
      <c r="AP1329"/>
      <c r="AQ1329"/>
      <c r="AX1329"/>
    </row>
    <row r="1330" spans="18:50" ht="60" customHeight="1" x14ac:dyDescent="0.25">
      <c r="R1330" s="248"/>
      <c r="S1330" s="248"/>
      <c r="T1330" s="248"/>
      <c r="U1330" s="248"/>
      <c r="V1330" s="248"/>
      <c r="W1330" s="248"/>
      <c r="X1330" s="248"/>
      <c r="Y1330" s="248"/>
      <c r="Z1330" s="248"/>
      <c r="AA1330" s="248"/>
      <c r="AB1330" s="248"/>
      <c r="AC1330" s="248"/>
      <c r="AD1330" s="248"/>
      <c r="AP1330"/>
      <c r="AQ1330"/>
      <c r="AX1330"/>
    </row>
    <row r="1331" spans="18:50" ht="60" customHeight="1" x14ac:dyDescent="0.25">
      <c r="R1331" s="248"/>
      <c r="S1331" s="248"/>
      <c r="T1331" s="248"/>
      <c r="U1331" s="248"/>
      <c r="V1331" s="248"/>
      <c r="W1331" s="248"/>
      <c r="X1331" s="248"/>
      <c r="Y1331" s="248"/>
      <c r="Z1331" s="248"/>
      <c r="AA1331" s="248"/>
      <c r="AB1331" s="248"/>
      <c r="AC1331" s="248"/>
      <c r="AD1331" s="248"/>
      <c r="AP1331"/>
      <c r="AQ1331"/>
      <c r="AX1331"/>
    </row>
    <row r="1332" spans="18:50" ht="60" customHeight="1" x14ac:dyDescent="0.25">
      <c r="R1332" s="248"/>
      <c r="S1332" s="248"/>
      <c r="T1332" s="248"/>
      <c r="U1332" s="248"/>
      <c r="V1332" s="248"/>
      <c r="W1332" s="248"/>
      <c r="X1332" s="248"/>
      <c r="Y1332" s="248"/>
      <c r="Z1332" s="248"/>
      <c r="AA1332" s="248"/>
      <c r="AB1332" s="248"/>
      <c r="AC1332" s="248"/>
      <c r="AD1332" s="248"/>
      <c r="AP1332"/>
      <c r="AQ1332"/>
      <c r="AX1332"/>
    </row>
    <row r="1333" spans="18:50" ht="60" customHeight="1" x14ac:dyDescent="0.25">
      <c r="R1333" s="248"/>
      <c r="S1333" s="248"/>
      <c r="T1333" s="248"/>
      <c r="U1333" s="248"/>
      <c r="V1333" s="248"/>
      <c r="W1333" s="248"/>
      <c r="X1333" s="248"/>
      <c r="Y1333" s="248"/>
      <c r="Z1333" s="248"/>
      <c r="AA1333" s="248"/>
      <c r="AB1333" s="248"/>
      <c r="AC1333" s="248"/>
      <c r="AD1333" s="248"/>
      <c r="AP1333"/>
      <c r="AQ1333"/>
      <c r="AX1333"/>
    </row>
    <row r="1334" spans="18:50" ht="60" customHeight="1" x14ac:dyDescent="0.25">
      <c r="R1334" s="248"/>
      <c r="S1334" s="248"/>
      <c r="T1334" s="248"/>
      <c r="U1334" s="248"/>
      <c r="V1334" s="248"/>
      <c r="W1334" s="248"/>
      <c r="X1334" s="248"/>
      <c r="Y1334" s="248"/>
      <c r="Z1334" s="248"/>
      <c r="AA1334" s="248"/>
      <c r="AB1334" s="248"/>
      <c r="AC1334" s="248"/>
      <c r="AD1334" s="248"/>
      <c r="AP1334"/>
      <c r="AQ1334"/>
      <c r="AX1334"/>
    </row>
    <row r="1335" spans="18:50" ht="60" customHeight="1" x14ac:dyDescent="0.25">
      <c r="R1335" s="248"/>
      <c r="S1335" s="248"/>
      <c r="T1335" s="248"/>
      <c r="U1335" s="248"/>
      <c r="V1335" s="248"/>
      <c r="W1335" s="248"/>
      <c r="X1335" s="248"/>
      <c r="Y1335" s="248"/>
      <c r="Z1335" s="248"/>
      <c r="AA1335" s="248"/>
      <c r="AB1335" s="248"/>
      <c r="AC1335" s="248"/>
      <c r="AD1335" s="248"/>
      <c r="AP1335"/>
      <c r="AQ1335"/>
      <c r="AX1335"/>
    </row>
    <row r="1336" spans="18:50" ht="60" customHeight="1" x14ac:dyDescent="0.25">
      <c r="R1336" s="248"/>
      <c r="S1336" s="248"/>
      <c r="T1336" s="248"/>
      <c r="U1336" s="248"/>
      <c r="V1336" s="248"/>
      <c r="W1336" s="248"/>
      <c r="X1336" s="248"/>
      <c r="Y1336" s="248"/>
      <c r="Z1336" s="248"/>
      <c r="AA1336" s="248"/>
      <c r="AB1336" s="248"/>
      <c r="AC1336" s="248"/>
      <c r="AD1336" s="248"/>
      <c r="AP1336"/>
      <c r="AQ1336"/>
      <c r="AX1336"/>
    </row>
    <row r="1337" spans="18:50" ht="60" customHeight="1" x14ac:dyDescent="0.25">
      <c r="R1337" s="248"/>
      <c r="S1337" s="248"/>
      <c r="T1337" s="248"/>
      <c r="U1337" s="248"/>
      <c r="V1337" s="248"/>
      <c r="W1337" s="248"/>
      <c r="X1337" s="248"/>
      <c r="Y1337" s="248"/>
      <c r="Z1337" s="248"/>
      <c r="AA1337" s="248"/>
      <c r="AB1337" s="248"/>
      <c r="AC1337" s="248"/>
      <c r="AD1337" s="248"/>
      <c r="AP1337"/>
      <c r="AQ1337"/>
      <c r="AX1337"/>
    </row>
    <row r="1338" spans="18:50" ht="60" customHeight="1" x14ac:dyDescent="0.25">
      <c r="R1338" s="248"/>
      <c r="S1338" s="248"/>
      <c r="T1338" s="248"/>
      <c r="U1338" s="248"/>
      <c r="V1338" s="248"/>
      <c r="W1338" s="248"/>
      <c r="X1338" s="248"/>
      <c r="Y1338" s="248"/>
      <c r="Z1338" s="248"/>
      <c r="AA1338" s="248"/>
      <c r="AB1338" s="248"/>
      <c r="AC1338" s="248"/>
      <c r="AD1338" s="248"/>
      <c r="AP1338"/>
      <c r="AQ1338"/>
      <c r="AX1338"/>
    </row>
    <row r="1339" spans="18:50" ht="60" customHeight="1" x14ac:dyDescent="0.25">
      <c r="R1339" s="248"/>
      <c r="S1339" s="248"/>
      <c r="T1339" s="248"/>
      <c r="U1339" s="248"/>
      <c r="V1339" s="248"/>
      <c r="W1339" s="248"/>
      <c r="X1339" s="248"/>
      <c r="Y1339" s="248"/>
      <c r="Z1339" s="248"/>
      <c r="AA1339" s="248"/>
      <c r="AB1339" s="248"/>
      <c r="AC1339" s="248"/>
      <c r="AD1339" s="248"/>
      <c r="AP1339"/>
      <c r="AQ1339"/>
      <c r="AX1339"/>
    </row>
    <row r="1340" spans="18:50" ht="60" customHeight="1" x14ac:dyDescent="0.25">
      <c r="R1340" s="248"/>
      <c r="S1340" s="248"/>
      <c r="T1340" s="248"/>
      <c r="U1340" s="248"/>
      <c r="V1340" s="248"/>
      <c r="W1340" s="248"/>
      <c r="X1340" s="248"/>
      <c r="Y1340" s="248"/>
      <c r="Z1340" s="248"/>
      <c r="AA1340" s="248"/>
      <c r="AB1340" s="248"/>
      <c r="AC1340" s="248"/>
      <c r="AD1340" s="248"/>
      <c r="AP1340"/>
      <c r="AQ1340"/>
      <c r="AX1340"/>
    </row>
    <row r="1341" spans="18:50" ht="60" customHeight="1" x14ac:dyDescent="0.25">
      <c r="R1341" s="248"/>
      <c r="S1341" s="248"/>
      <c r="T1341" s="248"/>
      <c r="U1341" s="248"/>
      <c r="V1341" s="248"/>
      <c r="W1341" s="248"/>
      <c r="X1341" s="248"/>
      <c r="Y1341" s="248"/>
      <c r="Z1341" s="248"/>
      <c r="AA1341" s="248"/>
      <c r="AB1341" s="248"/>
      <c r="AC1341" s="248"/>
      <c r="AD1341" s="248"/>
      <c r="AP1341"/>
      <c r="AQ1341"/>
      <c r="AX1341"/>
    </row>
    <row r="1342" spans="18:50" ht="60" customHeight="1" x14ac:dyDescent="0.25">
      <c r="R1342" s="248"/>
      <c r="S1342" s="248"/>
      <c r="T1342" s="248"/>
      <c r="U1342" s="248"/>
      <c r="V1342" s="248"/>
      <c r="W1342" s="248"/>
      <c r="X1342" s="248"/>
      <c r="Y1342" s="248"/>
      <c r="Z1342" s="248"/>
      <c r="AA1342" s="248"/>
      <c r="AB1342" s="248"/>
      <c r="AC1342" s="248"/>
      <c r="AD1342" s="248"/>
      <c r="AP1342"/>
      <c r="AQ1342"/>
      <c r="AX1342"/>
    </row>
    <row r="1343" spans="18:50" ht="60" customHeight="1" x14ac:dyDescent="0.25">
      <c r="R1343" s="248"/>
      <c r="S1343" s="248"/>
      <c r="T1343" s="248"/>
      <c r="U1343" s="248"/>
      <c r="V1343" s="248"/>
      <c r="W1343" s="248"/>
      <c r="X1343" s="248"/>
      <c r="Y1343" s="248"/>
      <c r="Z1343" s="248"/>
      <c r="AA1343" s="248"/>
      <c r="AB1343" s="248"/>
      <c r="AC1343" s="248"/>
      <c r="AD1343" s="248"/>
      <c r="AP1343"/>
      <c r="AQ1343"/>
      <c r="AX1343"/>
    </row>
    <row r="1344" spans="18:50" ht="60" customHeight="1" x14ac:dyDescent="0.25">
      <c r="R1344" s="248"/>
      <c r="S1344" s="248"/>
      <c r="T1344" s="248"/>
      <c r="U1344" s="248"/>
      <c r="V1344" s="248"/>
      <c r="W1344" s="248"/>
      <c r="X1344" s="248"/>
      <c r="Y1344" s="248"/>
      <c r="Z1344" s="248"/>
      <c r="AA1344" s="248"/>
      <c r="AB1344" s="248"/>
      <c r="AC1344" s="248"/>
      <c r="AD1344" s="248"/>
      <c r="AP1344"/>
      <c r="AQ1344"/>
      <c r="AX1344"/>
    </row>
    <row r="1345" spans="18:50" ht="60" customHeight="1" x14ac:dyDescent="0.25">
      <c r="R1345" s="248"/>
      <c r="S1345" s="248"/>
      <c r="T1345" s="248"/>
      <c r="U1345" s="248"/>
      <c r="V1345" s="248"/>
      <c r="W1345" s="248"/>
      <c r="X1345" s="248"/>
      <c r="Y1345" s="248"/>
      <c r="Z1345" s="248"/>
      <c r="AA1345" s="248"/>
      <c r="AB1345" s="248"/>
      <c r="AC1345" s="248"/>
      <c r="AD1345" s="248"/>
      <c r="AP1345"/>
      <c r="AQ1345"/>
      <c r="AX1345"/>
    </row>
    <row r="1346" spans="18:50" ht="60" customHeight="1" x14ac:dyDescent="0.25">
      <c r="R1346" s="248"/>
      <c r="S1346" s="248"/>
      <c r="T1346" s="248"/>
      <c r="U1346" s="248"/>
      <c r="V1346" s="248"/>
      <c r="W1346" s="248"/>
      <c r="X1346" s="248"/>
      <c r="Y1346" s="248"/>
      <c r="Z1346" s="248"/>
      <c r="AA1346" s="248"/>
      <c r="AB1346" s="248"/>
      <c r="AC1346" s="248"/>
      <c r="AD1346" s="248"/>
      <c r="AP1346"/>
      <c r="AQ1346"/>
      <c r="AX1346"/>
    </row>
    <row r="1347" spans="18:50" ht="60" customHeight="1" x14ac:dyDescent="0.25">
      <c r="R1347" s="248"/>
      <c r="S1347" s="248"/>
      <c r="T1347" s="248"/>
      <c r="U1347" s="248"/>
      <c r="V1347" s="248"/>
      <c r="W1347" s="248"/>
      <c r="X1347" s="248"/>
      <c r="Y1347" s="248"/>
      <c r="Z1347" s="248"/>
      <c r="AA1347" s="248"/>
      <c r="AB1347" s="248"/>
      <c r="AC1347" s="248"/>
      <c r="AD1347" s="248"/>
      <c r="AP1347"/>
      <c r="AQ1347"/>
      <c r="AX1347"/>
    </row>
    <row r="1348" spans="18:50" ht="60" customHeight="1" x14ac:dyDescent="0.25">
      <c r="R1348" s="248"/>
      <c r="S1348" s="248"/>
      <c r="T1348" s="248"/>
      <c r="U1348" s="248"/>
      <c r="V1348" s="248"/>
      <c r="W1348" s="248"/>
      <c r="X1348" s="248"/>
      <c r="Y1348" s="248"/>
      <c r="Z1348" s="248"/>
      <c r="AA1348" s="248"/>
      <c r="AB1348" s="248"/>
      <c r="AC1348" s="248"/>
      <c r="AD1348" s="248"/>
      <c r="AP1348"/>
      <c r="AQ1348"/>
      <c r="AX1348"/>
    </row>
    <row r="1349" spans="18:50" ht="60" customHeight="1" x14ac:dyDescent="0.25">
      <c r="R1349" s="248"/>
      <c r="S1349" s="248"/>
      <c r="T1349" s="248"/>
      <c r="U1349" s="248"/>
      <c r="V1349" s="248"/>
      <c r="W1349" s="248"/>
      <c r="X1349" s="248"/>
      <c r="Y1349" s="248"/>
      <c r="Z1349" s="248"/>
      <c r="AA1349" s="248"/>
      <c r="AB1349" s="248"/>
      <c r="AC1349" s="248"/>
      <c r="AD1349" s="248"/>
      <c r="AP1349"/>
      <c r="AQ1349"/>
      <c r="AX1349"/>
    </row>
    <row r="1350" spans="18:50" ht="60" customHeight="1" x14ac:dyDescent="0.25">
      <c r="R1350" s="248"/>
      <c r="S1350" s="248"/>
      <c r="T1350" s="248"/>
      <c r="U1350" s="248"/>
      <c r="V1350" s="248"/>
      <c r="W1350" s="248"/>
      <c r="X1350" s="248"/>
      <c r="Y1350" s="248"/>
      <c r="Z1350" s="248"/>
      <c r="AA1350" s="248"/>
      <c r="AB1350" s="248"/>
      <c r="AC1350" s="248"/>
      <c r="AD1350" s="248"/>
      <c r="AP1350"/>
      <c r="AQ1350"/>
      <c r="AX1350"/>
    </row>
    <row r="1351" spans="18:50" ht="60" customHeight="1" x14ac:dyDescent="0.25">
      <c r="R1351" s="248"/>
      <c r="S1351" s="248"/>
      <c r="T1351" s="248"/>
      <c r="U1351" s="248"/>
      <c r="V1351" s="248"/>
      <c r="W1351" s="248"/>
      <c r="X1351" s="248"/>
      <c r="Y1351" s="248"/>
      <c r="Z1351" s="248"/>
      <c r="AA1351" s="248"/>
      <c r="AB1351" s="248"/>
      <c r="AC1351" s="248"/>
      <c r="AD1351" s="248"/>
      <c r="AP1351"/>
      <c r="AQ1351"/>
      <c r="AX1351"/>
    </row>
    <row r="1352" spans="18:50" ht="60" customHeight="1" x14ac:dyDescent="0.25">
      <c r="R1352" s="248"/>
      <c r="S1352" s="248"/>
      <c r="T1352" s="248"/>
      <c r="U1352" s="248"/>
      <c r="V1352" s="248"/>
      <c r="W1352" s="248"/>
      <c r="X1352" s="248"/>
      <c r="Y1352" s="248"/>
      <c r="Z1352" s="248"/>
      <c r="AA1352" s="248"/>
      <c r="AB1352" s="248"/>
      <c r="AC1352" s="248"/>
      <c r="AD1352" s="248"/>
      <c r="AP1352"/>
      <c r="AQ1352"/>
      <c r="AX1352"/>
    </row>
    <row r="1353" spans="18:50" ht="60" customHeight="1" x14ac:dyDescent="0.25">
      <c r="R1353" s="248"/>
      <c r="S1353" s="248"/>
      <c r="T1353" s="248"/>
      <c r="U1353" s="248"/>
      <c r="V1353" s="248"/>
      <c r="W1353" s="248"/>
      <c r="X1353" s="248"/>
      <c r="Y1353" s="248"/>
      <c r="Z1353" s="248"/>
      <c r="AA1353" s="248"/>
      <c r="AB1353" s="248"/>
      <c r="AC1353" s="248"/>
      <c r="AD1353" s="248"/>
      <c r="AP1353"/>
      <c r="AQ1353"/>
      <c r="AX1353"/>
    </row>
    <row r="1354" spans="18:50" ht="60" customHeight="1" x14ac:dyDescent="0.25">
      <c r="R1354" s="248"/>
      <c r="S1354" s="248"/>
      <c r="T1354" s="248"/>
      <c r="U1354" s="248"/>
      <c r="V1354" s="248"/>
      <c r="W1354" s="248"/>
      <c r="X1354" s="248"/>
      <c r="Y1354" s="248"/>
      <c r="Z1354" s="248"/>
      <c r="AA1354" s="248"/>
      <c r="AB1354" s="248"/>
      <c r="AC1354" s="248"/>
      <c r="AD1354" s="248"/>
      <c r="AP1354"/>
      <c r="AQ1354"/>
      <c r="AX1354"/>
    </row>
    <row r="1355" spans="18:50" ht="60" customHeight="1" x14ac:dyDescent="0.25">
      <c r="R1355" s="248"/>
      <c r="S1355" s="248"/>
      <c r="T1355" s="248"/>
      <c r="U1355" s="248"/>
      <c r="V1355" s="248"/>
      <c r="W1355" s="248"/>
      <c r="X1355" s="248"/>
      <c r="Y1355" s="248"/>
      <c r="Z1355" s="248"/>
      <c r="AA1355" s="248"/>
      <c r="AB1355" s="248"/>
      <c r="AC1355" s="248"/>
      <c r="AD1355" s="248"/>
      <c r="AP1355"/>
      <c r="AQ1355"/>
      <c r="AX1355"/>
    </row>
    <row r="1356" spans="18:50" ht="60" customHeight="1" x14ac:dyDescent="0.25">
      <c r="R1356" s="248"/>
      <c r="S1356" s="248"/>
      <c r="T1356" s="248"/>
      <c r="U1356" s="248"/>
      <c r="V1356" s="248"/>
      <c r="W1356" s="248"/>
      <c r="X1356" s="248"/>
      <c r="Y1356" s="248"/>
      <c r="Z1356" s="248"/>
      <c r="AA1356" s="248"/>
      <c r="AB1356" s="248"/>
      <c r="AC1356" s="248"/>
      <c r="AD1356" s="248"/>
      <c r="AP1356"/>
      <c r="AQ1356"/>
      <c r="AX1356"/>
    </row>
    <row r="1357" spans="18:50" ht="60" customHeight="1" x14ac:dyDescent="0.25">
      <c r="R1357" s="248"/>
      <c r="S1357" s="248"/>
      <c r="T1357" s="248"/>
      <c r="U1357" s="248"/>
      <c r="V1357" s="248"/>
      <c r="W1357" s="248"/>
      <c r="X1357" s="248"/>
      <c r="Y1357" s="248"/>
      <c r="Z1357" s="248"/>
      <c r="AA1357" s="248"/>
      <c r="AB1357" s="248"/>
      <c r="AC1357" s="248"/>
      <c r="AD1357" s="248"/>
      <c r="AP1357"/>
      <c r="AQ1357"/>
      <c r="AX1357"/>
    </row>
    <row r="1358" spans="18:50" ht="60" customHeight="1" x14ac:dyDescent="0.25">
      <c r="R1358" s="248"/>
      <c r="S1358" s="248"/>
      <c r="T1358" s="248"/>
      <c r="U1358" s="248"/>
      <c r="V1358" s="248"/>
      <c r="W1358" s="248"/>
      <c r="X1358" s="248"/>
      <c r="Y1358" s="248"/>
      <c r="Z1358" s="248"/>
      <c r="AA1358" s="248"/>
      <c r="AB1358" s="248"/>
      <c r="AC1358" s="248"/>
      <c r="AD1358" s="248"/>
      <c r="AP1358"/>
      <c r="AQ1358"/>
      <c r="AX1358"/>
    </row>
    <row r="1359" spans="18:50" ht="60" customHeight="1" x14ac:dyDescent="0.25">
      <c r="R1359" s="248"/>
      <c r="S1359" s="248"/>
      <c r="T1359" s="248"/>
      <c r="U1359" s="248"/>
      <c r="V1359" s="248"/>
      <c r="W1359" s="248"/>
      <c r="X1359" s="248"/>
      <c r="Y1359" s="248"/>
      <c r="Z1359" s="248"/>
      <c r="AA1359" s="248"/>
      <c r="AB1359" s="248"/>
      <c r="AC1359" s="248"/>
      <c r="AD1359" s="248"/>
      <c r="AP1359"/>
      <c r="AQ1359"/>
      <c r="AX1359"/>
    </row>
    <row r="1360" spans="18:50" ht="60" customHeight="1" x14ac:dyDescent="0.25">
      <c r="R1360" s="248"/>
      <c r="S1360" s="248"/>
      <c r="T1360" s="248"/>
      <c r="U1360" s="248"/>
      <c r="V1360" s="248"/>
      <c r="W1360" s="248"/>
      <c r="X1360" s="248"/>
      <c r="Y1360" s="248"/>
      <c r="Z1360" s="248"/>
      <c r="AA1360" s="248"/>
      <c r="AB1360" s="248"/>
      <c r="AC1360" s="248"/>
      <c r="AD1360" s="248"/>
      <c r="AP1360"/>
      <c r="AQ1360"/>
      <c r="AX1360"/>
    </row>
    <row r="1361" spans="18:50" ht="60" customHeight="1" x14ac:dyDescent="0.25">
      <c r="R1361" s="248"/>
      <c r="S1361" s="248"/>
      <c r="T1361" s="248"/>
      <c r="U1361" s="248"/>
      <c r="V1361" s="248"/>
      <c r="W1361" s="248"/>
      <c r="X1361" s="248"/>
      <c r="Y1361" s="248"/>
      <c r="Z1361" s="248"/>
      <c r="AA1361" s="248"/>
      <c r="AB1361" s="248"/>
      <c r="AC1361" s="248"/>
      <c r="AD1361" s="248"/>
      <c r="AP1361"/>
      <c r="AQ1361"/>
      <c r="AX1361"/>
    </row>
    <row r="1362" spans="18:50" ht="60" customHeight="1" x14ac:dyDescent="0.25">
      <c r="R1362" s="248"/>
      <c r="S1362" s="248"/>
      <c r="T1362" s="248"/>
      <c r="U1362" s="248"/>
      <c r="V1362" s="248"/>
      <c r="W1362" s="248"/>
      <c r="X1362" s="248"/>
      <c r="Y1362" s="248"/>
      <c r="Z1362" s="248"/>
      <c r="AA1362" s="248"/>
      <c r="AB1362" s="248"/>
      <c r="AC1362" s="248"/>
      <c r="AD1362" s="248"/>
      <c r="AP1362"/>
      <c r="AQ1362"/>
      <c r="AX1362"/>
    </row>
    <row r="1363" spans="18:50" ht="60" customHeight="1" x14ac:dyDescent="0.25">
      <c r="R1363" s="248"/>
      <c r="S1363" s="248"/>
      <c r="T1363" s="248"/>
      <c r="U1363" s="248"/>
      <c r="V1363" s="248"/>
      <c r="W1363" s="248"/>
      <c r="X1363" s="248"/>
      <c r="Y1363" s="248"/>
      <c r="Z1363" s="248"/>
      <c r="AA1363" s="248"/>
      <c r="AB1363" s="248"/>
      <c r="AC1363" s="248"/>
      <c r="AD1363" s="248"/>
      <c r="AP1363"/>
      <c r="AQ1363"/>
      <c r="AX1363"/>
    </row>
    <row r="1364" spans="18:50" ht="60" customHeight="1" x14ac:dyDescent="0.25">
      <c r="R1364" s="248"/>
      <c r="S1364" s="248"/>
      <c r="T1364" s="248"/>
      <c r="U1364" s="248"/>
      <c r="V1364" s="248"/>
      <c r="W1364" s="248"/>
      <c r="X1364" s="248"/>
      <c r="Y1364" s="248"/>
      <c r="Z1364" s="248"/>
      <c r="AA1364" s="248"/>
      <c r="AB1364" s="248"/>
      <c r="AC1364" s="248"/>
      <c r="AD1364" s="248"/>
      <c r="AP1364"/>
      <c r="AQ1364"/>
      <c r="AX1364"/>
    </row>
    <row r="1365" spans="18:50" ht="60" customHeight="1" x14ac:dyDescent="0.25">
      <c r="R1365" s="248"/>
      <c r="S1365" s="248"/>
      <c r="T1365" s="248"/>
      <c r="U1365" s="248"/>
      <c r="V1365" s="248"/>
      <c r="W1365" s="248"/>
      <c r="X1365" s="248"/>
      <c r="Y1365" s="248"/>
      <c r="Z1365" s="248"/>
      <c r="AA1365" s="248"/>
      <c r="AB1365" s="248"/>
      <c r="AC1365" s="248"/>
      <c r="AD1365" s="248"/>
      <c r="AP1365"/>
      <c r="AQ1365"/>
      <c r="AX1365"/>
    </row>
    <row r="1366" spans="18:50" ht="60" customHeight="1" x14ac:dyDescent="0.25">
      <c r="R1366" s="248"/>
      <c r="S1366" s="248"/>
      <c r="T1366" s="248"/>
      <c r="U1366" s="248"/>
      <c r="V1366" s="248"/>
      <c r="W1366" s="248"/>
      <c r="X1366" s="248"/>
      <c r="Y1366" s="248"/>
      <c r="Z1366" s="248"/>
      <c r="AA1366" s="248"/>
      <c r="AB1366" s="248"/>
      <c r="AC1366" s="248"/>
      <c r="AD1366" s="248"/>
      <c r="AP1366"/>
      <c r="AQ1366"/>
      <c r="AX1366"/>
    </row>
    <row r="1367" spans="18:50" ht="60" customHeight="1" x14ac:dyDescent="0.25">
      <c r="R1367" s="248"/>
      <c r="S1367" s="248"/>
      <c r="T1367" s="248"/>
      <c r="U1367" s="248"/>
      <c r="V1367" s="248"/>
      <c r="W1367" s="248"/>
      <c r="X1367" s="248"/>
      <c r="Y1367" s="248"/>
      <c r="Z1367" s="248"/>
      <c r="AA1367" s="248"/>
      <c r="AB1367" s="248"/>
      <c r="AC1367" s="248"/>
      <c r="AD1367" s="248"/>
      <c r="AP1367"/>
      <c r="AQ1367"/>
      <c r="AX1367"/>
    </row>
    <row r="1368" spans="18:50" ht="60" customHeight="1" x14ac:dyDescent="0.25">
      <c r="R1368" s="248"/>
      <c r="S1368" s="248"/>
      <c r="T1368" s="248"/>
      <c r="U1368" s="248"/>
      <c r="V1368" s="248"/>
      <c r="W1368" s="248"/>
      <c r="X1368" s="248"/>
      <c r="Y1368" s="248"/>
      <c r="Z1368" s="248"/>
      <c r="AA1368" s="248"/>
      <c r="AB1368" s="248"/>
      <c r="AC1368" s="248"/>
      <c r="AD1368" s="248"/>
      <c r="AP1368"/>
      <c r="AQ1368"/>
      <c r="AX1368"/>
    </row>
    <row r="1369" spans="18:50" ht="60" customHeight="1" x14ac:dyDescent="0.25">
      <c r="R1369" s="248"/>
      <c r="S1369" s="248"/>
      <c r="T1369" s="248"/>
      <c r="U1369" s="248"/>
      <c r="V1369" s="248"/>
      <c r="W1369" s="248"/>
      <c r="X1369" s="248"/>
      <c r="Y1369" s="248"/>
      <c r="Z1369" s="248"/>
      <c r="AA1369" s="248"/>
      <c r="AB1369" s="248"/>
      <c r="AC1369" s="248"/>
      <c r="AD1369" s="248"/>
      <c r="AP1369"/>
      <c r="AQ1369"/>
      <c r="AX1369"/>
    </row>
    <row r="1370" spans="18:50" ht="60" customHeight="1" x14ac:dyDescent="0.25">
      <c r="R1370" s="248"/>
      <c r="S1370" s="248"/>
      <c r="T1370" s="248"/>
      <c r="U1370" s="248"/>
      <c r="V1370" s="248"/>
      <c r="W1370" s="248"/>
      <c r="X1370" s="248"/>
      <c r="Y1370" s="248"/>
      <c r="Z1370" s="248"/>
      <c r="AA1370" s="248"/>
      <c r="AB1370" s="248"/>
      <c r="AC1370" s="248"/>
      <c r="AD1370" s="248"/>
      <c r="AP1370"/>
      <c r="AQ1370"/>
      <c r="AX1370"/>
    </row>
    <row r="1371" spans="18:50" ht="60" customHeight="1" x14ac:dyDescent="0.25">
      <c r="R1371" s="248"/>
      <c r="S1371" s="248"/>
      <c r="T1371" s="248"/>
      <c r="U1371" s="248"/>
      <c r="V1371" s="248"/>
      <c r="W1371" s="248"/>
      <c r="X1371" s="248"/>
      <c r="Y1371" s="248"/>
      <c r="Z1371" s="248"/>
      <c r="AA1371" s="248"/>
      <c r="AB1371" s="248"/>
      <c r="AC1371" s="248"/>
      <c r="AD1371" s="248"/>
      <c r="AP1371"/>
      <c r="AQ1371"/>
      <c r="AX1371"/>
    </row>
    <row r="1372" spans="18:50" ht="60" customHeight="1" x14ac:dyDescent="0.25">
      <c r="R1372" s="248"/>
      <c r="S1372" s="248"/>
      <c r="T1372" s="248"/>
      <c r="U1372" s="248"/>
      <c r="V1372" s="248"/>
      <c r="W1372" s="248"/>
      <c r="X1372" s="248"/>
      <c r="Y1372" s="248"/>
      <c r="Z1372" s="248"/>
      <c r="AA1372" s="248"/>
      <c r="AB1372" s="248"/>
      <c r="AC1372" s="248"/>
      <c r="AD1372" s="248"/>
      <c r="AP1372"/>
      <c r="AQ1372"/>
      <c r="AX1372"/>
    </row>
    <row r="1373" spans="18:50" ht="60" customHeight="1" x14ac:dyDescent="0.25">
      <c r="R1373" s="248"/>
      <c r="S1373" s="248"/>
      <c r="T1373" s="248"/>
      <c r="U1373" s="248"/>
      <c r="V1373" s="248"/>
      <c r="W1373" s="248"/>
      <c r="X1373" s="248"/>
      <c r="Y1373" s="248"/>
      <c r="Z1373" s="248"/>
      <c r="AA1373" s="248"/>
      <c r="AB1373" s="248"/>
      <c r="AC1373" s="248"/>
      <c r="AD1373" s="248"/>
      <c r="AP1373"/>
      <c r="AQ1373"/>
      <c r="AX1373"/>
    </row>
    <row r="1374" spans="18:50" ht="60" customHeight="1" x14ac:dyDescent="0.25">
      <c r="R1374" s="248"/>
      <c r="S1374" s="248"/>
      <c r="T1374" s="248"/>
      <c r="U1374" s="248"/>
      <c r="V1374" s="248"/>
      <c r="W1374" s="248"/>
      <c r="X1374" s="248"/>
      <c r="Y1374" s="248"/>
      <c r="Z1374" s="248"/>
      <c r="AA1374" s="248"/>
      <c r="AB1374" s="248"/>
      <c r="AC1374" s="248"/>
      <c r="AD1374" s="248"/>
      <c r="AP1374"/>
      <c r="AQ1374"/>
      <c r="AX1374"/>
    </row>
    <row r="1375" spans="18:50" ht="60" customHeight="1" x14ac:dyDescent="0.25">
      <c r="R1375" s="248"/>
      <c r="S1375" s="248"/>
      <c r="T1375" s="248"/>
      <c r="U1375" s="248"/>
      <c r="V1375" s="248"/>
      <c r="W1375" s="248"/>
      <c r="X1375" s="248"/>
      <c r="Y1375" s="248"/>
      <c r="Z1375" s="248"/>
      <c r="AA1375" s="248"/>
      <c r="AB1375" s="248"/>
      <c r="AC1375" s="248"/>
      <c r="AD1375" s="248"/>
      <c r="AP1375"/>
      <c r="AQ1375"/>
      <c r="AX1375"/>
    </row>
    <row r="1376" spans="18:50" ht="60" customHeight="1" x14ac:dyDescent="0.25">
      <c r="R1376" s="248"/>
      <c r="S1376" s="248"/>
      <c r="T1376" s="248"/>
      <c r="U1376" s="248"/>
      <c r="V1376" s="248"/>
      <c r="W1376" s="248"/>
      <c r="X1376" s="248"/>
      <c r="Y1376" s="248"/>
      <c r="Z1376" s="248"/>
      <c r="AA1376" s="248"/>
      <c r="AB1376" s="248"/>
      <c r="AC1376" s="248"/>
      <c r="AD1376" s="248"/>
      <c r="AP1376"/>
      <c r="AQ1376"/>
      <c r="AX1376"/>
    </row>
    <row r="1377" spans="18:50" ht="60" customHeight="1" x14ac:dyDescent="0.25">
      <c r="R1377" s="248"/>
      <c r="S1377" s="248"/>
      <c r="T1377" s="248"/>
      <c r="U1377" s="248"/>
      <c r="V1377" s="248"/>
      <c r="W1377" s="248"/>
      <c r="X1377" s="248"/>
      <c r="Y1377" s="248"/>
      <c r="Z1377" s="248"/>
      <c r="AA1377" s="248"/>
      <c r="AB1377" s="248"/>
      <c r="AC1377" s="248"/>
      <c r="AD1377" s="248"/>
      <c r="AP1377"/>
      <c r="AQ1377"/>
      <c r="AX1377"/>
    </row>
    <row r="1378" spans="18:50" ht="60" customHeight="1" x14ac:dyDescent="0.25">
      <c r="R1378" s="248"/>
      <c r="S1378" s="248"/>
      <c r="T1378" s="248"/>
      <c r="U1378" s="248"/>
      <c r="V1378" s="248"/>
      <c r="W1378" s="248"/>
      <c r="X1378" s="248"/>
      <c r="Y1378" s="248"/>
      <c r="Z1378" s="248"/>
      <c r="AA1378" s="248"/>
      <c r="AB1378" s="248"/>
      <c r="AC1378" s="248"/>
      <c r="AD1378" s="248"/>
      <c r="AP1378"/>
      <c r="AQ1378"/>
      <c r="AX1378"/>
    </row>
    <row r="1379" spans="18:50" ht="60" customHeight="1" x14ac:dyDescent="0.25">
      <c r="R1379" s="248"/>
      <c r="S1379" s="248"/>
      <c r="T1379" s="248"/>
      <c r="U1379" s="248"/>
      <c r="V1379" s="248"/>
      <c r="W1379" s="248"/>
      <c r="X1379" s="248"/>
      <c r="Y1379" s="248"/>
      <c r="Z1379" s="248"/>
      <c r="AA1379" s="248"/>
      <c r="AB1379" s="248"/>
      <c r="AC1379" s="248"/>
      <c r="AD1379" s="248"/>
      <c r="AP1379"/>
      <c r="AQ1379"/>
      <c r="AX1379"/>
    </row>
    <row r="1380" spans="18:50" ht="60" customHeight="1" x14ac:dyDescent="0.25">
      <c r="R1380" s="248"/>
      <c r="S1380" s="248"/>
      <c r="T1380" s="248"/>
      <c r="U1380" s="248"/>
      <c r="V1380" s="248"/>
      <c r="W1380" s="248"/>
      <c r="X1380" s="248"/>
      <c r="Y1380" s="248"/>
      <c r="Z1380" s="248"/>
      <c r="AA1380" s="248"/>
      <c r="AB1380" s="248"/>
      <c r="AC1380" s="248"/>
      <c r="AD1380" s="248"/>
      <c r="AP1380"/>
      <c r="AQ1380"/>
      <c r="AX1380"/>
    </row>
    <row r="1381" spans="18:50" ht="60" customHeight="1" x14ac:dyDescent="0.25">
      <c r="R1381" s="248"/>
      <c r="S1381" s="248"/>
      <c r="T1381" s="248"/>
      <c r="U1381" s="248"/>
      <c r="V1381" s="248"/>
      <c r="W1381" s="248"/>
      <c r="X1381" s="248"/>
      <c r="Y1381" s="248"/>
      <c r="Z1381" s="248"/>
      <c r="AA1381" s="248"/>
      <c r="AB1381" s="248"/>
      <c r="AC1381" s="248"/>
      <c r="AD1381" s="248"/>
      <c r="AP1381"/>
      <c r="AQ1381"/>
      <c r="AX1381"/>
    </row>
    <row r="1382" spans="18:50" ht="60" customHeight="1" x14ac:dyDescent="0.25">
      <c r="R1382" s="248"/>
      <c r="S1382" s="248"/>
      <c r="T1382" s="248"/>
      <c r="U1382" s="248"/>
      <c r="V1382" s="248"/>
      <c r="W1382" s="248"/>
      <c r="X1382" s="248"/>
      <c r="Y1382" s="248"/>
      <c r="Z1382" s="248"/>
      <c r="AA1382" s="248"/>
      <c r="AB1382" s="248"/>
      <c r="AC1382" s="248"/>
      <c r="AD1382" s="248"/>
      <c r="AP1382"/>
      <c r="AQ1382"/>
      <c r="AX1382"/>
    </row>
    <row r="1383" spans="18:50" ht="60" customHeight="1" x14ac:dyDescent="0.25">
      <c r="R1383" s="248"/>
      <c r="S1383" s="248"/>
      <c r="T1383" s="248"/>
      <c r="U1383" s="248"/>
      <c r="V1383" s="248"/>
      <c r="W1383" s="248"/>
      <c r="X1383" s="248"/>
      <c r="Y1383" s="248"/>
      <c r="Z1383" s="248"/>
      <c r="AA1383" s="248"/>
      <c r="AB1383" s="248"/>
      <c r="AC1383" s="248"/>
      <c r="AD1383" s="248"/>
      <c r="AP1383"/>
      <c r="AQ1383"/>
      <c r="AX1383"/>
    </row>
    <row r="1384" spans="18:50" ht="60" customHeight="1" x14ac:dyDescent="0.25">
      <c r="R1384" s="248"/>
      <c r="S1384" s="248"/>
      <c r="T1384" s="248"/>
      <c r="U1384" s="248"/>
      <c r="V1384" s="248"/>
      <c r="W1384" s="248"/>
      <c r="X1384" s="248"/>
      <c r="Y1384" s="248"/>
      <c r="Z1384" s="248"/>
      <c r="AA1384" s="248"/>
      <c r="AB1384" s="248"/>
      <c r="AC1384" s="248"/>
      <c r="AD1384" s="248"/>
      <c r="AP1384"/>
      <c r="AQ1384"/>
      <c r="AX1384"/>
    </row>
    <row r="1385" spans="18:50" ht="60" customHeight="1" x14ac:dyDescent="0.25">
      <c r="R1385" s="248"/>
      <c r="S1385" s="248"/>
      <c r="T1385" s="248"/>
      <c r="U1385" s="248"/>
      <c r="V1385" s="248"/>
      <c r="W1385" s="248"/>
      <c r="X1385" s="248"/>
      <c r="Y1385" s="248"/>
      <c r="Z1385" s="248"/>
      <c r="AA1385" s="248"/>
      <c r="AB1385" s="248"/>
      <c r="AC1385" s="248"/>
      <c r="AD1385" s="248"/>
      <c r="AP1385"/>
      <c r="AQ1385"/>
      <c r="AX1385"/>
    </row>
    <row r="1386" spans="18:50" ht="60" customHeight="1" x14ac:dyDescent="0.25">
      <c r="R1386" s="248"/>
      <c r="S1386" s="248"/>
      <c r="T1386" s="248"/>
      <c r="U1386" s="248"/>
      <c r="V1386" s="248"/>
      <c r="W1386" s="248"/>
      <c r="X1386" s="248"/>
      <c r="Y1386" s="248"/>
      <c r="Z1386" s="248"/>
      <c r="AA1386" s="248"/>
      <c r="AB1386" s="248"/>
      <c r="AC1386" s="248"/>
      <c r="AD1386" s="248"/>
      <c r="AP1386"/>
      <c r="AQ1386"/>
      <c r="AX1386"/>
    </row>
    <row r="1387" spans="18:50" ht="60" customHeight="1" x14ac:dyDescent="0.25">
      <c r="R1387" s="248"/>
      <c r="S1387" s="248"/>
      <c r="T1387" s="248"/>
      <c r="U1387" s="248"/>
      <c r="V1387" s="248"/>
      <c r="W1387" s="248"/>
      <c r="X1387" s="248"/>
      <c r="Y1387" s="248"/>
      <c r="Z1387" s="248"/>
      <c r="AA1387" s="248"/>
      <c r="AB1387" s="248"/>
      <c r="AC1387" s="248"/>
      <c r="AD1387" s="248"/>
      <c r="AP1387"/>
      <c r="AQ1387"/>
      <c r="AX1387"/>
    </row>
    <row r="1388" spans="18:50" ht="60" customHeight="1" x14ac:dyDescent="0.25">
      <c r="R1388" s="248"/>
      <c r="S1388" s="248"/>
      <c r="T1388" s="248"/>
      <c r="U1388" s="248"/>
      <c r="V1388" s="248"/>
      <c r="W1388" s="248"/>
      <c r="X1388" s="248"/>
      <c r="Y1388" s="248"/>
      <c r="Z1388" s="248"/>
      <c r="AA1388" s="248"/>
      <c r="AB1388" s="248"/>
      <c r="AC1388" s="248"/>
      <c r="AD1388" s="248"/>
      <c r="AP1388"/>
      <c r="AQ1388"/>
      <c r="AX1388"/>
    </row>
    <row r="1389" spans="18:50" ht="60" customHeight="1" x14ac:dyDescent="0.25">
      <c r="R1389" s="248"/>
      <c r="S1389" s="248"/>
      <c r="T1389" s="248"/>
      <c r="U1389" s="248"/>
      <c r="V1389" s="248"/>
      <c r="W1389" s="248"/>
      <c r="X1389" s="248"/>
      <c r="Y1389" s="248"/>
      <c r="Z1389" s="248"/>
      <c r="AA1389" s="248"/>
      <c r="AB1389" s="248"/>
      <c r="AC1389" s="248"/>
      <c r="AD1389" s="248"/>
      <c r="AP1389"/>
      <c r="AQ1389"/>
      <c r="AX1389"/>
    </row>
    <row r="1390" spans="18:50" ht="60" customHeight="1" x14ac:dyDescent="0.25">
      <c r="R1390" s="248"/>
      <c r="S1390" s="248"/>
      <c r="T1390" s="248"/>
      <c r="U1390" s="248"/>
      <c r="V1390" s="248"/>
      <c r="W1390" s="248"/>
      <c r="X1390" s="248"/>
      <c r="Y1390" s="248"/>
      <c r="Z1390" s="248"/>
      <c r="AA1390" s="248"/>
      <c r="AB1390" s="248"/>
      <c r="AC1390" s="248"/>
      <c r="AD1390" s="248"/>
      <c r="AP1390"/>
      <c r="AQ1390"/>
      <c r="AX1390"/>
    </row>
    <row r="1391" spans="18:50" ht="60" customHeight="1" x14ac:dyDescent="0.25">
      <c r="R1391" s="248"/>
      <c r="S1391" s="248"/>
      <c r="T1391" s="248"/>
      <c r="U1391" s="248"/>
      <c r="V1391" s="248"/>
      <c r="W1391" s="248"/>
      <c r="X1391" s="248"/>
      <c r="Y1391" s="248"/>
      <c r="Z1391" s="248"/>
      <c r="AA1391" s="248"/>
      <c r="AB1391" s="248"/>
      <c r="AC1391" s="248"/>
      <c r="AD1391" s="248"/>
      <c r="AP1391"/>
      <c r="AQ1391"/>
      <c r="AX1391"/>
    </row>
    <row r="1392" spans="18:50" ht="60" customHeight="1" x14ac:dyDescent="0.25">
      <c r="R1392" s="248"/>
      <c r="S1392" s="248"/>
      <c r="T1392" s="248"/>
      <c r="U1392" s="248"/>
      <c r="V1392" s="248"/>
      <c r="W1392" s="248"/>
      <c r="X1392" s="248"/>
      <c r="Y1392" s="248"/>
      <c r="Z1392" s="248"/>
      <c r="AA1392" s="248"/>
      <c r="AB1392" s="248"/>
      <c r="AC1392" s="248"/>
      <c r="AD1392" s="248"/>
      <c r="AP1392"/>
      <c r="AQ1392"/>
      <c r="AX1392"/>
    </row>
    <row r="1393" spans="18:50" ht="60" customHeight="1" x14ac:dyDescent="0.25">
      <c r="R1393" s="248"/>
      <c r="S1393" s="248"/>
      <c r="T1393" s="248"/>
      <c r="U1393" s="248"/>
      <c r="V1393" s="248"/>
      <c r="W1393" s="248"/>
      <c r="X1393" s="248"/>
      <c r="Y1393" s="248"/>
      <c r="Z1393" s="248"/>
      <c r="AA1393" s="248"/>
      <c r="AB1393" s="248"/>
      <c r="AC1393" s="248"/>
      <c r="AD1393" s="248"/>
      <c r="AP1393"/>
      <c r="AQ1393"/>
      <c r="AX1393"/>
    </row>
    <row r="1394" spans="18:50" ht="60" customHeight="1" x14ac:dyDescent="0.25">
      <c r="R1394" s="248"/>
      <c r="S1394" s="248"/>
      <c r="T1394" s="248"/>
      <c r="U1394" s="248"/>
      <c r="V1394" s="248"/>
      <c r="W1394" s="248"/>
      <c r="X1394" s="248"/>
      <c r="Y1394" s="248"/>
      <c r="Z1394" s="248"/>
      <c r="AA1394" s="248"/>
      <c r="AB1394" s="248"/>
      <c r="AC1394" s="248"/>
      <c r="AD1394" s="248"/>
      <c r="AP1394"/>
      <c r="AQ1394"/>
      <c r="AX1394"/>
    </row>
    <row r="1395" spans="18:50" ht="60" customHeight="1" x14ac:dyDescent="0.25">
      <c r="R1395" s="248"/>
      <c r="S1395" s="248"/>
      <c r="T1395" s="248"/>
      <c r="U1395" s="248"/>
      <c r="V1395" s="248"/>
      <c r="W1395" s="248"/>
      <c r="X1395" s="248"/>
      <c r="Y1395" s="248"/>
      <c r="Z1395" s="248"/>
      <c r="AA1395" s="248"/>
      <c r="AB1395" s="248"/>
      <c r="AC1395" s="248"/>
      <c r="AD1395" s="248"/>
      <c r="AP1395"/>
      <c r="AQ1395"/>
      <c r="AX1395"/>
    </row>
    <row r="1396" spans="18:50" ht="60" customHeight="1" x14ac:dyDescent="0.25">
      <c r="R1396" s="248"/>
      <c r="S1396" s="248"/>
      <c r="T1396" s="248"/>
      <c r="U1396" s="248"/>
      <c r="V1396" s="248"/>
      <c r="W1396" s="248"/>
      <c r="X1396" s="248"/>
      <c r="Y1396" s="248"/>
      <c r="Z1396" s="248"/>
      <c r="AA1396" s="248"/>
      <c r="AB1396" s="248"/>
      <c r="AC1396" s="248"/>
      <c r="AD1396" s="248"/>
      <c r="AP1396"/>
      <c r="AQ1396"/>
      <c r="AX1396"/>
    </row>
    <row r="1397" spans="18:50" ht="60" customHeight="1" x14ac:dyDescent="0.25">
      <c r="R1397" s="248"/>
      <c r="S1397" s="248"/>
      <c r="T1397" s="248"/>
      <c r="U1397" s="248"/>
      <c r="V1397" s="248"/>
      <c r="W1397" s="248"/>
      <c r="X1397" s="248"/>
      <c r="Y1397" s="248"/>
      <c r="Z1397" s="248"/>
      <c r="AA1397" s="248"/>
      <c r="AB1397" s="248"/>
      <c r="AC1397" s="248"/>
      <c r="AD1397" s="248"/>
      <c r="AP1397"/>
      <c r="AQ1397"/>
      <c r="AX1397"/>
    </row>
    <row r="1398" spans="18:50" ht="60" customHeight="1" x14ac:dyDescent="0.25">
      <c r="R1398" s="248"/>
      <c r="S1398" s="248"/>
      <c r="T1398" s="248"/>
      <c r="U1398" s="248"/>
      <c r="V1398" s="248"/>
      <c r="W1398" s="248"/>
      <c r="X1398" s="248"/>
      <c r="Y1398" s="248"/>
      <c r="Z1398" s="248"/>
      <c r="AA1398" s="248"/>
      <c r="AB1398" s="248"/>
      <c r="AC1398" s="248"/>
      <c r="AD1398" s="248"/>
      <c r="AP1398"/>
      <c r="AQ1398"/>
      <c r="AX1398"/>
    </row>
    <row r="1399" spans="18:50" ht="60" customHeight="1" x14ac:dyDescent="0.25">
      <c r="R1399" s="248"/>
      <c r="S1399" s="248"/>
      <c r="T1399" s="248"/>
      <c r="U1399" s="248"/>
      <c r="V1399" s="248"/>
      <c r="W1399" s="248"/>
      <c r="X1399" s="248"/>
      <c r="Y1399" s="248"/>
      <c r="Z1399" s="248"/>
      <c r="AA1399" s="248"/>
      <c r="AB1399" s="248"/>
      <c r="AC1399" s="248"/>
      <c r="AD1399" s="248"/>
      <c r="AP1399"/>
      <c r="AQ1399"/>
      <c r="AX1399"/>
    </row>
    <row r="1400" spans="18:50" ht="60" customHeight="1" x14ac:dyDescent="0.25">
      <c r="R1400" s="248"/>
      <c r="S1400" s="248"/>
      <c r="T1400" s="248"/>
      <c r="U1400" s="248"/>
      <c r="V1400" s="248"/>
      <c r="W1400" s="248"/>
      <c r="X1400" s="248"/>
      <c r="Y1400" s="248"/>
      <c r="Z1400" s="248"/>
      <c r="AA1400" s="248"/>
      <c r="AB1400" s="248"/>
      <c r="AC1400" s="248"/>
      <c r="AD1400" s="248"/>
      <c r="AP1400"/>
      <c r="AQ1400"/>
      <c r="AX1400"/>
    </row>
    <row r="1401" spans="18:50" ht="60" customHeight="1" x14ac:dyDescent="0.25">
      <c r="R1401" s="248"/>
      <c r="S1401" s="248"/>
      <c r="T1401" s="248"/>
      <c r="U1401" s="248"/>
      <c r="V1401" s="248"/>
      <c r="W1401" s="248"/>
      <c r="X1401" s="248"/>
      <c r="Y1401" s="248"/>
      <c r="Z1401" s="248"/>
      <c r="AA1401" s="248"/>
      <c r="AB1401" s="248"/>
      <c r="AC1401" s="248"/>
      <c r="AD1401" s="248"/>
      <c r="AP1401"/>
      <c r="AQ1401"/>
      <c r="AX1401"/>
    </row>
    <row r="1402" spans="18:50" ht="60" customHeight="1" x14ac:dyDescent="0.25">
      <c r="R1402" s="248"/>
      <c r="S1402" s="248"/>
      <c r="T1402" s="248"/>
      <c r="U1402" s="248"/>
      <c r="V1402" s="248"/>
      <c r="W1402" s="248"/>
      <c r="X1402" s="248"/>
      <c r="Y1402" s="248"/>
      <c r="Z1402" s="248"/>
      <c r="AA1402" s="248"/>
      <c r="AB1402" s="248"/>
      <c r="AC1402" s="248"/>
      <c r="AD1402" s="248"/>
      <c r="AP1402"/>
      <c r="AQ1402"/>
      <c r="AX1402"/>
    </row>
    <row r="1403" spans="18:50" ht="60" customHeight="1" x14ac:dyDescent="0.25">
      <c r="R1403" s="248"/>
      <c r="S1403" s="248"/>
      <c r="T1403" s="248"/>
      <c r="U1403" s="248"/>
      <c r="V1403" s="248"/>
      <c r="W1403" s="248"/>
      <c r="X1403" s="248"/>
      <c r="Y1403" s="248"/>
      <c r="Z1403" s="248"/>
      <c r="AA1403" s="248"/>
      <c r="AB1403" s="248"/>
      <c r="AC1403" s="248"/>
      <c r="AD1403" s="248"/>
      <c r="AP1403"/>
      <c r="AQ1403"/>
      <c r="AX1403"/>
    </row>
    <row r="1404" spans="18:50" ht="60" customHeight="1" x14ac:dyDescent="0.25">
      <c r="R1404" s="248"/>
      <c r="S1404" s="248"/>
      <c r="T1404" s="248"/>
      <c r="U1404" s="248"/>
      <c r="V1404" s="248"/>
      <c r="W1404" s="248"/>
      <c r="X1404" s="248"/>
      <c r="Y1404" s="248"/>
      <c r="Z1404" s="248"/>
      <c r="AA1404" s="248"/>
      <c r="AB1404" s="248"/>
      <c r="AC1404" s="248"/>
      <c r="AD1404" s="248"/>
      <c r="AP1404"/>
      <c r="AQ1404"/>
      <c r="AX1404"/>
    </row>
    <row r="1405" spans="18:50" ht="60" customHeight="1" x14ac:dyDescent="0.25">
      <c r="R1405" s="248"/>
      <c r="S1405" s="248"/>
      <c r="T1405" s="248"/>
      <c r="U1405" s="248"/>
      <c r="V1405" s="248"/>
      <c r="W1405" s="248"/>
      <c r="X1405" s="248"/>
      <c r="Y1405" s="248"/>
      <c r="Z1405" s="248"/>
      <c r="AA1405" s="248"/>
      <c r="AB1405" s="248"/>
      <c r="AC1405" s="248"/>
      <c r="AD1405" s="248"/>
      <c r="AP1405"/>
      <c r="AQ1405"/>
      <c r="AX1405"/>
    </row>
    <row r="1406" spans="18:50" ht="60" customHeight="1" x14ac:dyDescent="0.25">
      <c r="R1406" s="248"/>
      <c r="S1406" s="248"/>
      <c r="T1406" s="248"/>
      <c r="U1406" s="248"/>
      <c r="V1406" s="248"/>
      <c r="W1406" s="248"/>
      <c r="X1406" s="248"/>
      <c r="Y1406" s="248"/>
      <c r="Z1406" s="248"/>
      <c r="AA1406" s="248"/>
      <c r="AB1406" s="248"/>
      <c r="AC1406" s="248"/>
      <c r="AD1406" s="248"/>
      <c r="AP1406"/>
      <c r="AQ1406"/>
      <c r="AX1406"/>
    </row>
    <row r="1407" spans="18:50" ht="60" customHeight="1" x14ac:dyDescent="0.25">
      <c r="R1407" s="248"/>
      <c r="S1407" s="248"/>
      <c r="T1407" s="248"/>
      <c r="U1407" s="248"/>
      <c r="V1407" s="248"/>
      <c r="W1407" s="248"/>
      <c r="X1407" s="248"/>
      <c r="Y1407" s="248"/>
      <c r="Z1407" s="248"/>
      <c r="AA1407" s="248"/>
      <c r="AB1407" s="248"/>
      <c r="AC1407" s="248"/>
      <c r="AD1407" s="248"/>
      <c r="AP1407"/>
      <c r="AQ1407"/>
      <c r="AX1407"/>
    </row>
    <row r="1408" spans="18:50" ht="60" customHeight="1" x14ac:dyDescent="0.25">
      <c r="R1408" s="248"/>
      <c r="S1408" s="248"/>
      <c r="T1408" s="248"/>
      <c r="U1408" s="248"/>
      <c r="V1408" s="248"/>
      <c r="W1408" s="248"/>
      <c r="X1408" s="248"/>
      <c r="Y1408" s="248"/>
      <c r="Z1408" s="248"/>
      <c r="AA1408" s="248"/>
      <c r="AB1408" s="248"/>
      <c r="AC1408" s="248"/>
      <c r="AD1408" s="248"/>
      <c r="AP1408"/>
      <c r="AQ1408"/>
      <c r="AX1408"/>
    </row>
    <row r="1409" spans="18:50" ht="60" customHeight="1" x14ac:dyDescent="0.25">
      <c r="R1409" s="248"/>
      <c r="S1409" s="248"/>
      <c r="T1409" s="248"/>
      <c r="U1409" s="248"/>
      <c r="V1409" s="248"/>
      <c r="W1409" s="248"/>
      <c r="X1409" s="248"/>
      <c r="Y1409" s="248"/>
      <c r="Z1409" s="248"/>
      <c r="AA1409" s="248"/>
      <c r="AB1409" s="248"/>
      <c r="AC1409" s="248"/>
      <c r="AD1409" s="248"/>
      <c r="AP1409"/>
      <c r="AQ1409"/>
      <c r="AX1409"/>
    </row>
    <row r="1410" spans="18:50" ht="60" customHeight="1" x14ac:dyDescent="0.25">
      <c r="R1410" s="248"/>
      <c r="S1410" s="248"/>
      <c r="T1410" s="248"/>
      <c r="U1410" s="248"/>
      <c r="V1410" s="248"/>
      <c r="W1410" s="248"/>
      <c r="X1410" s="248"/>
      <c r="Y1410" s="248"/>
      <c r="Z1410" s="248"/>
      <c r="AA1410" s="248"/>
      <c r="AB1410" s="248"/>
      <c r="AC1410" s="248"/>
      <c r="AD1410" s="248"/>
      <c r="AP1410"/>
      <c r="AQ1410"/>
      <c r="AX1410"/>
    </row>
    <row r="1411" spans="18:50" ht="60" customHeight="1" x14ac:dyDescent="0.25">
      <c r="R1411" s="248"/>
      <c r="S1411" s="248"/>
      <c r="T1411" s="248"/>
      <c r="U1411" s="248"/>
      <c r="V1411" s="248"/>
      <c r="W1411" s="248"/>
      <c r="X1411" s="248"/>
      <c r="Y1411" s="248"/>
      <c r="Z1411" s="248"/>
      <c r="AA1411" s="248"/>
      <c r="AB1411" s="248"/>
      <c r="AC1411" s="248"/>
      <c r="AD1411" s="248"/>
      <c r="AP1411"/>
      <c r="AQ1411"/>
      <c r="AX1411"/>
    </row>
    <row r="1412" spans="18:50" ht="60" customHeight="1" x14ac:dyDescent="0.25">
      <c r="R1412" s="248"/>
      <c r="S1412" s="248"/>
      <c r="T1412" s="248"/>
      <c r="U1412" s="248"/>
      <c r="V1412" s="248"/>
      <c r="W1412" s="248"/>
      <c r="X1412" s="248"/>
      <c r="Y1412" s="248"/>
      <c r="Z1412" s="248"/>
      <c r="AA1412" s="248"/>
      <c r="AB1412" s="248"/>
      <c r="AC1412" s="248"/>
      <c r="AD1412" s="248"/>
      <c r="AP1412"/>
      <c r="AQ1412"/>
      <c r="AX1412"/>
    </row>
    <row r="1413" spans="18:50" ht="60" customHeight="1" x14ac:dyDescent="0.25">
      <c r="R1413" s="248"/>
      <c r="S1413" s="248"/>
      <c r="T1413" s="248"/>
      <c r="U1413" s="248"/>
      <c r="V1413" s="248"/>
      <c r="W1413" s="248"/>
      <c r="X1413" s="248"/>
      <c r="Y1413" s="248"/>
      <c r="Z1413" s="248"/>
      <c r="AA1413" s="248"/>
      <c r="AB1413" s="248"/>
      <c r="AC1413" s="248"/>
      <c r="AD1413" s="248"/>
      <c r="AP1413"/>
      <c r="AQ1413"/>
      <c r="AX1413"/>
    </row>
    <row r="1414" spans="18:50" ht="60" customHeight="1" x14ac:dyDescent="0.25">
      <c r="R1414" s="248"/>
      <c r="S1414" s="248"/>
      <c r="T1414" s="248"/>
      <c r="U1414" s="248"/>
      <c r="V1414" s="248"/>
      <c r="W1414" s="248"/>
      <c r="X1414" s="248"/>
      <c r="Y1414" s="248"/>
      <c r="Z1414" s="248"/>
      <c r="AA1414" s="248"/>
      <c r="AB1414" s="248"/>
      <c r="AC1414" s="248"/>
      <c r="AD1414" s="248"/>
      <c r="AP1414"/>
      <c r="AQ1414"/>
      <c r="AX1414"/>
    </row>
    <row r="1415" spans="18:50" ht="60" customHeight="1" x14ac:dyDescent="0.25">
      <c r="R1415" s="248"/>
      <c r="S1415" s="248"/>
      <c r="T1415" s="248"/>
      <c r="U1415" s="248"/>
      <c r="V1415" s="248"/>
      <c r="W1415" s="248"/>
      <c r="X1415" s="248"/>
      <c r="Y1415" s="248"/>
      <c r="Z1415" s="248"/>
      <c r="AA1415" s="248"/>
      <c r="AB1415" s="248"/>
      <c r="AC1415" s="248"/>
      <c r="AD1415" s="248"/>
      <c r="AP1415"/>
      <c r="AQ1415"/>
      <c r="AX1415"/>
    </row>
    <row r="1416" spans="18:50" ht="60" customHeight="1" x14ac:dyDescent="0.25">
      <c r="R1416" s="248"/>
      <c r="S1416" s="248"/>
      <c r="T1416" s="248"/>
      <c r="U1416" s="248"/>
      <c r="V1416" s="248"/>
      <c r="W1416" s="248"/>
      <c r="X1416" s="248"/>
      <c r="Y1416" s="248"/>
      <c r="Z1416" s="248"/>
      <c r="AA1416" s="248"/>
      <c r="AB1416" s="248"/>
      <c r="AC1416" s="248"/>
      <c r="AD1416" s="248"/>
      <c r="AP1416"/>
      <c r="AQ1416"/>
      <c r="AX1416"/>
    </row>
    <row r="1417" spans="18:50" ht="60" customHeight="1" x14ac:dyDescent="0.25">
      <c r="R1417" s="248"/>
      <c r="S1417" s="248"/>
      <c r="T1417" s="248"/>
      <c r="U1417" s="248"/>
      <c r="V1417" s="248"/>
      <c r="W1417" s="248"/>
      <c r="X1417" s="248"/>
      <c r="Y1417" s="248"/>
      <c r="Z1417" s="248"/>
      <c r="AA1417" s="248"/>
      <c r="AB1417" s="248"/>
      <c r="AC1417" s="248"/>
      <c r="AD1417" s="248"/>
      <c r="AP1417"/>
      <c r="AQ1417"/>
      <c r="AX1417"/>
    </row>
    <row r="1418" spans="18:50" ht="60" customHeight="1" x14ac:dyDescent="0.25">
      <c r="R1418" s="248"/>
      <c r="S1418" s="248"/>
      <c r="T1418" s="248"/>
      <c r="U1418" s="248"/>
      <c r="V1418" s="248"/>
      <c r="W1418" s="248"/>
      <c r="X1418" s="248"/>
      <c r="Y1418" s="248"/>
      <c r="Z1418" s="248"/>
      <c r="AA1418" s="248"/>
      <c r="AB1418" s="248"/>
      <c r="AC1418" s="248"/>
      <c r="AD1418" s="248"/>
      <c r="AP1418"/>
      <c r="AQ1418"/>
      <c r="AX1418"/>
    </row>
    <row r="1419" spans="18:50" ht="60" customHeight="1" x14ac:dyDescent="0.25">
      <c r="R1419" s="248"/>
      <c r="S1419" s="248"/>
      <c r="T1419" s="248"/>
      <c r="U1419" s="248"/>
      <c r="V1419" s="248"/>
      <c r="W1419" s="248"/>
      <c r="X1419" s="248"/>
      <c r="Y1419" s="248"/>
      <c r="Z1419" s="248"/>
      <c r="AA1419" s="248"/>
      <c r="AB1419" s="248"/>
      <c r="AC1419" s="248"/>
      <c r="AD1419" s="248"/>
      <c r="AP1419"/>
      <c r="AQ1419"/>
      <c r="AX1419"/>
    </row>
    <row r="1420" spans="18:50" ht="60" customHeight="1" x14ac:dyDescent="0.25">
      <c r="R1420" s="248"/>
      <c r="S1420" s="248"/>
      <c r="T1420" s="248"/>
      <c r="U1420" s="248"/>
      <c r="V1420" s="248"/>
      <c r="W1420" s="248"/>
      <c r="X1420" s="248"/>
      <c r="Y1420" s="248"/>
      <c r="Z1420" s="248"/>
      <c r="AA1420" s="248"/>
      <c r="AB1420" s="248"/>
      <c r="AC1420" s="248"/>
      <c r="AD1420" s="248"/>
      <c r="AP1420"/>
      <c r="AQ1420"/>
      <c r="AX1420"/>
    </row>
    <row r="1421" spans="18:50" ht="60" customHeight="1" x14ac:dyDescent="0.25">
      <c r="R1421" s="248"/>
      <c r="S1421" s="248"/>
      <c r="T1421" s="248"/>
      <c r="U1421" s="248"/>
      <c r="V1421" s="248"/>
      <c r="W1421" s="248"/>
      <c r="X1421" s="248"/>
      <c r="Y1421" s="248"/>
      <c r="Z1421" s="248"/>
      <c r="AA1421" s="248"/>
      <c r="AB1421" s="248"/>
      <c r="AC1421" s="248"/>
      <c r="AD1421" s="248"/>
      <c r="AP1421"/>
      <c r="AQ1421"/>
      <c r="AX1421"/>
    </row>
    <row r="1422" spans="18:50" ht="60" customHeight="1" x14ac:dyDescent="0.25">
      <c r="R1422" s="248"/>
      <c r="S1422" s="248"/>
      <c r="T1422" s="248"/>
      <c r="U1422" s="248"/>
      <c r="V1422" s="248"/>
      <c r="W1422" s="248"/>
      <c r="X1422" s="248"/>
      <c r="Y1422" s="248"/>
      <c r="Z1422" s="248"/>
      <c r="AA1422" s="248"/>
      <c r="AB1422" s="248"/>
      <c r="AC1422" s="248"/>
      <c r="AD1422" s="248"/>
      <c r="AP1422"/>
      <c r="AQ1422"/>
      <c r="AX1422"/>
    </row>
    <row r="1423" spans="18:50" ht="60" customHeight="1" x14ac:dyDescent="0.25">
      <c r="R1423" s="248"/>
      <c r="S1423" s="248"/>
      <c r="T1423" s="248"/>
      <c r="U1423" s="248"/>
      <c r="V1423" s="248"/>
      <c r="W1423" s="248"/>
      <c r="X1423" s="248"/>
      <c r="Y1423" s="248"/>
      <c r="Z1423" s="248"/>
      <c r="AA1423" s="248"/>
      <c r="AB1423" s="248"/>
      <c r="AC1423" s="248"/>
      <c r="AD1423" s="248"/>
      <c r="AP1423"/>
      <c r="AQ1423"/>
      <c r="AX1423"/>
    </row>
    <row r="1424" spans="18:50" ht="60" customHeight="1" x14ac:dyDescent="0.25">
      <c r="R1424" s="248"/>
      <c r="S1424" s="248"/>
      <c r="T1424" s="248"/>
      <c r="U1424" s="248"/>
      <c r="V1424" s="248"/>
      <c r="W1424" s="248"/>
      <c r="X1424" s="248"/>
      <c r="Y1424" s="248"/>
      <c r="Z1424" s="248"/>
      <c r="AA1424" s="248"/>
      <c r="AB1424" s="248"/>
      <c r="AC1424" s="248"/>
      <c r="AD1424" s="248"/>
      <c r="AP1424"/>
      <c r="AQ1424"/>
      <c r="AX1424"/>
    </row>
    <row r="1425" spans="18:50" ht="60" customHeight="1" x14ac:dyDescent="0.25">
      <c r="R1425" s="248"/>
      <c r="S1425" s="248"/>
      <c r="T1425" s="248"/>
      <c r="U1425" s="248"/>
      <c r="V1425" s="248"/>
      <c r="W1425" s="248"/>
      <c r="X1425" s="248"/>
      <c r="Y1425" s="248"/>
      <c r="Z1425" s="248"/>
      <c r="AA1425" s="248"/>
      <c r="AB1425" s="248"/>
      <c r="AC1425" s="248"/>
      <c r="AD1425" s="248"/>
      <c r="AP1425"/>
      <c r="AQ1425"/>
      <c r="AX1425"/>
    </row>
    <row r="1426" spans="18:50" ht="60" customHeight="1" x14ac:dyDescent="0.25">
      <c r="R1426" s="248"/>
      <c r="S1426" s="248"/>
      <c r="T1426" s="248"/>
      <c r="U1426" s="248"/>
      <c r="V1426" s="248"/>
      <c r="W1426" s="248"/>
      <c r="X1426" s="248"/>
      <c r="Y1426" s="248"/>
      <c r="Z1426" s="248"/>
      <c r="AA1426" s="248"/>
      <c r="AB1426" s="248"/>
      <c r="AC1426" s="248"/>
      <c r="AD1426" s="248"/>
      <c r="AP1426"/>
      <c r="AQ1426"/>
      <c r="AX1426"/>
    </row>
    <row r="1427" spans="18:50" ht="60" customHeight="1" x14ac:dyDescent="0.25">
      <c r="R1427" s="248"/>
      <c r="S1427" s="248"/>
      <c r="T1427" s="248"/>
      <c r="U1427" s="248"/>
      <c r="V1427" s="248"/>
      <c r="W1427" s="248"/>
      <c r="X1427" s="248"/>
      <c r="Y1427" s="248"/>
      <c r="Z1427" s="248"/>
      <c r="AA1427" s="248"/>
      <c r="AB1427" s="248"/>
      <c r="AC1427" s="248"/>
      <c r="AD1427" s="248"/>
      <c r="AP1427"/>
      <c r="AQ1427"/>
      <c r="AX1427"/>
    </row>
    <row r="1428" spans="18:50" ht="60" customHeight="1" x14ac:dyDescent="0.25">
      <c r="R1428" s="248"/>
      <c r="S1428" s="248"/>
      <c r="T1428" s="248"/>
      <c r="U1428" s="248"/>
      <c r="V1428" s="248"/>
      <c r="W1428" s="248"/>
      <c r="X1428" s="248"/>
      <c r="Y1428" s="248"/>
      <c r="Z1428" s="248"/>
      <c r="AA1428" s="248"/>
      <c r="AB1428" s="248"/>
      <c r="AC1428" s="248"/>
      <c r="AD1428" s="248"/>
      <c r="AP1428"/>
      <c r="AQ1428"/>
      <c r="AX1428"/>
    </row>
    <row r="1429" spans="18:50" ht="60" customHeight="1" x14ac:dyDescent="0.25">
      <c r="R1429" s="248"/>
      <c r="S1429" s="248"/>
      <c r="T1429" s="248"/>
      <c r="U1429" s="248"/>
      <c r="V1429" s="248"/>
      <c r="W1429" s="248"/>
      <c r="X1429" s="248"/>
      <c r="Y1429" s="248"/>
      <c r="Z1429" s="248"/>
      <c r="AA1429" s="248"/>
      <c r="AB1429" s="248"/>
      <c r="AC1429" s="248"/>
      <c r="AD1429" s="248"/>
      <c r="AP1429"/>
      <c r="AQ1429"/>
      <c r="AX1429"/>
    </row>
    <row r="1430" spans="18:50" ht="60" customHeight="1" x14ac:dyDescent="0.25">
      <c r="R1430" s="248"/>
      <c r="S1430" s="248"/>
      <c r="T1430" s="248"/>
      <c r="U1430" s="248"/>
      <c r="V1430" s="248"/>
      <c r="W1430" s="248"/>
      <c r="X1430" s="248"/>
      <c r="Y1430" s="248"/>
      <c r="Z1430" s="248"/>
      <c r="AA1430" s="248"/>
      <c r="AB1430" s="248"/>
      <c r="AC1430" s="248"/>
      <c r="AD1430" s="248"/>
      <c r="AP1430"/>
      <c r="AQ1430"/>
      <c r="AX1430"/>
    </row>
    <row r="1431" spans="18:50" ht="60" customHeight="1" x14ac:dyDescent="0.25">
      <c r="R1431" s="248"/>
      <c r="S1431" s="248"/>
      <c r="T1431" s="248"/>
      <c r="U1431" s="248"/>
      <c r="V1431" s="248"/>
      <c r="W1431" s="248"/>
      <c r="X1431" s="248"/>
      <c r="Y1431" s="248"/>
      <c r="Z1431" s="248"/>
      <c r="AA1431" s="248"/>
      <c r="AB1431" s="248"/>
      <c r="AC1431" s="248"/>
      <c r="AD1431" s="248"/>
      <c r="AP1431"/>
      <c r="AQ1431"/>
      <c r="AX1431"/>
    </row>
    <row r="1432" spans="18:50" ht="60" customHeight="1" x14ac:dyDescent="0.25">
      <c r="R1432" s="248"/>
      <c r="S1432" s="248"/>
      <c r="T1432" s="248"/>
      <c r="U1432" s="248"/>
      <c r="V1432" s="248"/>
      <c r="W1432" s="248"/>
      <c r="X1432" s="248"/>
      <c r="Y1432" s="248"/>
      <c r="Z1432" s="248"/>
      <c r="AA1432" s="248"/>
      <c r="AB1432" s="248"/>
      <c r="AC1432" s="248"/>
      <c r="AD1432" s="248"/>
      <c r="AP1432"/>
      <c r="AQ1432"/>
      <c r="AX1432"/>
    </row>
    <row r="1433" spans="18:50" ht="60" customHeight="1" x14ac:dyDescent="0.25">
      <c r="R1433" s="248"/>
      <c r="S1433" s="248"/>
      <c r="T1433" s="248"/>
      <c r="U1433" s="248"/>
      <c r="V1433" s="248"/>
      <c r="W1433" s="248"/>
      <c r="X1433" s="248"/>
      <c r="Y1433" s="248"/>
      <c r="Z1433" s="248"/>
      <c r="AA1433" s="248"/>
      <c r="AB1433" s="248"/>
      <c r="AC1433" s="248"/>
      <c r="AD1433" s="248"/>
      <c r="AP1433"/>
      <c r="AQ1433"/>
      <c r="AX1433"/>
    </row>
    <row r="1434" spans="18:50" ht="60" customHeight="1" x14ac:dyDescent="0.25">
      <c r="R1434" s="248"/>
      <c r="S1434" s="248"/>
      <c r="T1434" s="248"/>
      <c r="U1434" s="248"/>
      <c r="V1434" s="248"/>
      <c r="W1434" s="248"/>
      <c r="X1434" s="248"/>
      <c r="Y1434" s="248"/>
      <c r="Z1434" s="248"/>
      <c r="AA1434" s="248"/>
      <c r="AB1434" s="248"/>
      <c r="AC1434" s="248"/>
      <c r="AD1434" s="248"/>
      <c r="AP1434"/>
      <c r="AQ1434"/>
      <c r="AX1434"/>
    </row>
    <row r="1435" spans="18:50" ht="60" customHeight="1" x14ac:dyDescent="0.25">
      <c r="R1435" s="248"/>
      <c r="S1435" s="248"/>
      <c r="T1435" s="248"/>
      <c r="U1435" s="248"/>
      <c r="V1435" s="248"/>
      <c r="W1435" s="248"/>
      <c r="X1435" s="248"/>
      <c r="Y1435" s="248"/>
      <c r="Z1435" s="248"/>
      <c r="AA1435" s="248"/>
      <c r="AB1435" s="248"/>
      <c r="AC1435" s="248"/>
      <c r="AD1435" s="248"/>
      <c r="AP1435"/>
      <c r="AQ1435"/>
      <c r="AX1435"/>
    </row>
    <row r="1436" spans="18:50" ht="60" customHeight="1" x14ac:dyDescent="0.25">
      <c r="R1436" s="248"/>
      <c r="S1436" s="248"/>
      <c r="T1436" s="248"/>
      <c r="U1436" s="248"/>
      <c r="V1436" s="248"/>
      <c r="W1436" s="248"/>
      <c r="X1436" s="248"/>
      <c r="Y1436" s="248"/>
      <c r="Z1436" s="248"/>
      <c r="AA1436" s="248"/>
      <c r="AB1436" s="248"/>
      <c r="AC1436" s="248"/>
      <c r="AD1436" s="248"/>
      <c r="AP1436"/>
      <c r="AQ1436"/>
      <c r="AX1436"/>
    </row>
    <row r="1437" spans="18:50" ht="60" customHeight="1" x14ac:dyDescent="0.25">
      <c r="R1437" s="248"/>
      <c r="S1437" s="248"/>
      <c r="T1437" s="248"/>
      <c r="U1437" s="248"/>
      <c r="V1437" s="248"/>
      <c r="W1437" s="248"/>
      <c r="X1437" s="248"/>
      <c r="Y1437" s="248"/>
      <c r="Z1437" s="248"/>
      <c r="AA1437" s="248"/>
      <c r="AB1437" s="248"/>
      <c r="AC1437" s="248"/>
      <c r="AD1437" s="248"/>
      <c r="AP1437"/>
      <c r="AQ1437"/>
      <c r="AX1437"/>
    </row>
    <row r="1438" spans="18:50" ht="60" customHeight="1" x14ac:dyDescent="0.25">
      <c r="R1438" s="248"/>
      <c r="S1438" s="248"/>
      <c r="T1438" s="248"/>
      <c r="U1438" s="248"/>
      <c r="V1438" s="248"/>
      <c r="W1438" s="248"/>
      <c r="X1438" s="248"/>
      <c r="Y1438" s="248"/>
      <c r="Z1438" s="248"/>
      <c r="AA1438" s="248"/>
      <c r="AB1438" s="248"/>
      <c r="AC1438" s="248"/>
      <c r="AD1438" s="248"/>
      <c r="AP1438"/>
      <c r="AQ1438"/>
      <c r="AX1438"/>
    </row>
    <row r="1439" spans="18:50" ht="60" customHeight="1" x14ac:dyDescent="0.25">
      <c r="R1439" s="248"/>
      <c r="S1439" s="248"/>
      <c r="T1439" s="248"/>
      <c r="U1439" s="248"/>
      <c r="V1439" s="248"/>
      <c r="W1439" s="248"/>
      <c r="X1439" s="248"/>
      <c r="Y1439" s="248"/>
      <c r="Z1439" s="248"/>
      <c r="AA1439" s="248"/>
      <c r="AB1439" s="248"/>
      <c r="AC1439" s="248"/>
      <c r="AD1439" s="248"/>
      <c r="AP1439"/>
      <c r="AQ1439"/>
      <c r="AX1439"/>
    </row>
    <row r="1440" spans="18:50" ht="60" customHeight="1" x14ac:dyDescent="0.25">
      <c r="R1440" s="248"/>
      <c r="S1440" s="248"/>
      <c r="T1440" s="248"/>
      <c r="U1440" s="248"/>
      <c r="V1440" s="248"/>
      <c r="W1440" s="248"/>
      <c r="X1440" s="248"/>
      <c r="Y1440" s="248"/>
      <c r="Z1440" s="248"/>
      <c r="AA1440" s="248"/>
      <c r="AB1440" s="248"/>
      <c r="AC1440" s="248"/>
      <c r="AD1440" s="248"/>
      <c r="AP1440"/>
      <c r="AQ1440"/>
      <c r="AX1440"/>
    </row>
    <row r="1441" spans="18:50" ht="60" customHeight="1" x14ac:dyDescent="0.25">
      <c r="R1441" s="248"/>
      <c r="S1441" s="248"/>
      <c r="T1441" s="248"/>
      <c r="U1441" s="248"/>
      <c r="V1441" s="248"/>
      <c r="W1441" s="248"/>
      <c r="X1441" s="248"/>
      <c r="Y1441" s="248"/>
      <c r="Z1441" s="248"/>
      <c r="AA1441" s="248"/>
      <c r="AB1441" s="248"/>
      <c r="AC1441" s="248"/>
      <c r="AD1441" s="248"/>
      <c r="AP1441"/>
      <c r="AQ1441"/>
      <c r="AX1441"/>
    </row>
    <row r="1442" spans="18:50" ht="60" customHeight="1" x14ac:dyDescent="0.25">
      <c r="R1442" s="248"/>
      <c r="S1442" s="248"/>
      <c r="T1442" s="248"/>
      <c r="U1442" s="248"/>
      <c r="V1442" s="248"/>
      <c r="W1442" s="248"/>
      <c r="X1442" s="248"/>
      <c r="Y1442" s="248"/>
      <c r="Z1442" s="248"/>
      <c r="AA1442" s="248"/>
      <c r="AB1442" s="248"/>
      <c r="AC1442" s="248"/>
      <c r="AD1442" s="248"/>
      <c r="AP1442"/>
      <c r="AQ1442"/>
      <c r="AX1442"/>
    </row>
    <row r="1443" spans="18:50" ht="60" customHeight="1" x14ac:dyDescent="0.25">
      <c r="R1443" s="248"/>
      <c r="S1443" s="248"/>
      <c r="T1443" s="248"/>
      <c r="U1443" s="248"/>
      <c r="V1443" s="248"/>
      <c r="W1443" s="248"/>
      <c r="X1443" s="248"/>
      <c r="Y1443" s="248"/>
      <c r="Z1443" s="248"/>
      <c r="AA1443" s="248"/>
      <c r="AB1443" s="248"/>
      <c r="AC1443" s="248"/>
      <c r="AD1443" s="248"/>
      <c r="AP1443"/>
      <c r="AQ1443"/>
      <c r="AX1443"/>
    </row>
    <row r="1444" spans="18:50" ht="60" customHeight="1" x14ac:dyDescent="0.25">
      <c r="R1444" s="248"/>
      <c r="S1444" s="248"/>
      <c r="T1444" s="248"/>
      <c r="U1444" s="248"/>
      <c r="V1444" s="248"/>
      <c r="W1444" s="248"/>
      <c r="X1444" s="248"/>
      <c r="Y1444" s="248"/>
      <c r="Z1444" s="248"/>
      <c r="AA1444" s="248"/>
      <c r="AB1444" s="248"/>
      <c r="AC1444" s="248"/>
      <c r="AD1444" s="248"/>
      <c r="AP1444"/>
      <c r="AQ1444"/>
      <c r="AX1444"/>
    </row>
    <row r="1445" spans="18:50" ht="60" customHeight="1" x14ac:dyDescent="0.25">
      <c r="R1445" s="248"/>
      <c r="S1445" s="248"/>
      <c r="T1445" s="248"/>
      <c r="U1445" s="248"/>
      <c r="V1445" s="248"/>
      <c r="W1445" s="248"/>
      <c r="X1445" s="248"/>
      <c r="Y1445" s="248"/>
      <c r="Z1445" s="248"/>
      <c r="AA1445" s="248"/>
      <c r="AB1445" s="248"/>
      <c r="AC1445" s="248"/>
      <c r="AD1445" s="248"/>
      <c r="AP1445"/>
      <c r="AQ1445"/>
      <c r="AX1445"/>
    </row>
    <row r="1446" spans="18:50" ht="60" customHeight="1" x14ac:dyDescent="0.25">
      <c r="R1446" s="248"/>
      <c r="S1446" s="248"/>
      <c r="T1446" s="248"/>
      <c r="U1446" s="248"/>
      <c r="V1446" s="248"/>
      <c r="W1446" s="248"/>
      <c r="X1446" s="248"/>
      <c r="Y1446" s="248"/>
      <c r="Z1446" s="248"/>
      <c r="AA1446" s="248"/>
      <c r="AB1446" s="248"/>
      <c r="AC1446" s="248"/>
      <c r="AD1446" s="248"/>
      <c r="AP1446"/>
      <c r="AQ1446"/>
      <c r="AX1446"/>
    </row>
    <row r="1447" spans="18:50" ht="60" customHeight="1" x14ac:dyDescent="0.25">
      <c r="R1447" s="248"/>
      <c r="S1447" s="248"/>
      <c r="T1447" s="248"/>
      <c r="U1447" s="248"/>
      <c r="V1447" s="248"/>
      <c r="W1447" s="248"/>
      <c r="X1447" s="248"/>
      <c r="Y1447" s="248"/>
      <c r="Z1447" s="248"/>
      <c r="AA1447" s="248"/>
      <c r="AB1447" s="248"/>
      <c r="AC1447" s="248"/>
      <c r="AD1447" s="248"/>
      <c r="AP1447"/>
      <c r="AQ1447"/>
      <c r="AX1447"/>
    </row>
    <row r="1448" spans="18:50" ht="60" customHeight="1" x14ac:dyDescent="0.25">
      <c r="R1448" s="248"/>
      <c r="S1448" s="248"/>
      <c r="T1448" s="248"/>
      <c r="U1448" s="248"/>
      <c r="V1448" s="248"/>
      <c r="W1448" s="248"/>
      <c r="X1448" s="248"/>
      <c r="Y1448" s="248"/>
      <c r="Z1448" s="248"/>
      <c r="AA1448" s="248"/>
      <c r="AB1448" s="248"/>
      <c r="AC1448" s="248"/>
      <c r="AD1448" s="248"/>
      <c r="AP1448"/>
      <c r="AQ1448"/>
      <c r="AX1448"/>
    </row>
    <row r="1449" spans="18:50" ht="60" customHeight="1" x14ac:dyDescent="0.25">
      <c r="R1449" s="248"/>
      <c r="S1449" s="248"/>
      <c r="T1449" s="248"/>
      <c r="U1449" s="248"/>
      <c r="V1449" s="248"/>
      <c r="W1449" s="248"/>
      <c r="X1449" s="248"/>
      <c r="Y1449" s="248"/>
      <c r="Z1449" s="248"/>
      <c r="AA1449" s="248"/>
      <c r="AB1449" s="248"/>
      <c r="AC1449" s="248"/>
      <c r="AD1449" s="248"/>
      <c r="AP1449"/>
      <c r="AQ1449"/>
      <c r="AX1449"/>
    </row>
    <row r="1450" spans="18:50" ht="60" customHeight="1" x14ac:dyDescent="0.25">
      <c r="R1450" s="248"/>
      <c r="S1450" s="248"/>
      <c r="T1450" s="248"/>
      <c r="U1450" s="248"/>
      <c r="V1450" s="248"/>
      <c r="W1450" s="248"/>
      <c r="X1450" s="248"/>
      <c r="Y1450" s="248"/>
      <c r="Z1450" s="248"/>
      <c r="AA1450" s="248"/>
      <c r="AB1450" s="248"/>
      <c r="AC1450" s="248"/>
      <c r="AD1450" s="248"/>
      <c r="AP1450"/>
      <c r="AQ1450"/>
      <c r="AX1450"/>
    </row>
    <row r="1451" spans="18:50" ht="60" customHeight="1" x14ac:dyDescent="0.25">
      <c r="R1451" s="248"/>
      <c r="S1451" s="248"/>
      <c r="T1451" s="248"/>
      <c r="U1451" s="248"/>
      <c r="V1451" s="248"/>
      <c r="W1451" s="248"/>
      <c r="X1451" s="248"/>
      <c r="Y1451" s="248"/>
      <c r="Z1451" s="248"/>
      <c r="AA1451" s="248"/>
      <c r="AB1451" s="248"/>
      <c r="AC1451" s="248"/>
      <c r="AD1451" s="248"/>
      <c r="AP1451"/>
      <c r="AQ1451"/>
      <c r="AX1451"/>
    </row>
    <row r="1452" spans="18:50" ht="60" customHeight="1" x14ac:dyDescent="0.25">
      <c r="R1452" s="248"/>
      <c r="S1452" s="248"/>
      <c r="T1452" s="248"/>
      <c r="U1452" s="248"/>
      <c r="V1452" s="248"/>
      <c r="W1452" s="248"/>
      <c r="X1452" s="248"/>
      <c r="Y1452" s="248"/>
      <c r="Z1452" s="248"/>
      <c r="AA1452" s="248"/>
      <c r="AB1452" s="248"/>
      <c r="AC1452" s="248"/>
      <c r="AD1452" s="248"/>
      <c r="AP1452"/>
      <c r="AQ1452"/>
      <c r="AX1452"/>
    </row>
    <row r="1453" spans="18:50" ht="60" customHeight="1" x14ac:dyDescent="0.25">
      <c r="R1453" s="248"/>
      <c r="S1453" s="248"/>
      <c r="T1453" s="248"/>
      <c r="U1453" s="248"/>
      <c r="V1453" s="248"/>
      <c r="W1453" s="248"/>
      <c r="X1453" s="248"/>
      <c r="Y1453" s="248"/>
      <c r="Z1453" s="248"/>
      <c r="AA1453" s="248"/>
      <c r="AB1453" s="248"/>
      <c r="AC1453" s="248"/>
      <c r="AD1453" s="248"/>
      <c r="AP1453"/>
      <c r="AQ1453"/>
      <c r="AX1453"/>
    </row>
    <row r="1454" spans="18:50" ht="60" customHeight="1" x14ac:dyDescent="0.25">
      <c r="R1454" s="248"/>
      <c r="S1454" s="248"/>
      <c r="T1454" s="248"/>
      <c r="U1454" s="248"/>
      <c r="V1454" s="248"/>
      <c r="W1454" s="248"/>
      <c r="X1454" s="248"/>
      <c r="Y1454" s="248"/>
      <c r="Z1454" s="248"/>
      <c r="AA1454" s="248"/>
      <c r="AB1454" s="248"/>
      <c r="AC1454" s="248"/>
      <c r="AD1454" s="248"/>
      <c r="AP1454"/>
      <c r="AQ1454"/>
      <c r="AX1454"/>
    </row>
    <row r="1455" spans="18:50" ht="60" customHeight="1" x14ac:dyDescent="0.25">
      <c r="R1455" s="248"/>
      <c r="S1455" s="248"/>
      <c r="T1455" s="248"/>
      <c r="U1455" s="248"/>
      <c r="V1455" s="248"/>
      <c r="W1455" s="248"/>
      <c r="X1455" s="248"/>
      <c r="Y1455" s="248"/>
      <c r="Z1455" s="248"/>
      <c r="AA1455" s="248"/>
      <c r="AB1455" s="248"/>
      <c r="AC1455" s="248"/>
      <c r="AD1455" s="248"/>
      <c r="AP1455"/>
      <c r="AQ1455"/>
      <c r="AX1455"/>
    </row>
    <row r="1456" spans="18:50" ht="60" customHeight="1" x14ac:dyDescent="0.25">
      <c r="R1456" s="248"/>
      <c r="S1456" s="248"/>
      <c r="T1456" s="248"/>
      <c r="U1456" s="248"/>
      <c r="V1456" s="248"/>
      <c r="W1456" s="248"/>
      <c r="X1456" s="248"/>
      <c r="Y1456" s="248"/>
      <c r="Z1456" s="248"/>
      <c r="AA1456" s="248"/>
      <c r="AB1456" s="248"/>
      <c r="AC1456" s="248"/>
      <c r="AD1456" s="248"/>
      <c r="AP1456"/>
      <c r="AQ1456"/>
      <c r="AX1456"/>
    </row>
    <row r="1457" spans="18:50" ht="60" customHeight="1" x14ac:dyDescent="0.25">
      <c r="R1457" s="248"/>
      <c r="S1457" s="248"/>
      <c r="T1457" s="248"/>
      <c r="U1457" s="248"/>
      <c r="V1457" s="248"/>
      <c r="W1457" s="248"/>
      <c r="X1457" s="248"/>
      <c r="Y1457" s="248"/>
      <c r="Z1457" s="248"/>
      <c r="AA1457" s="248"/>
      <c r="AB1457" s="248"/>
      <c r="AC1457" s="248"/>
      <c r="AD1457" s="248"/>
      <c r="AP1457"/>
      <c r="AQ1457"/>
      <c r="AX1457"/>
    </row>
    <row r="1458" spans="18:50" ht="60" customHeight="1" x14ac:dyDescent="0.25">
      <c r="R1458" s="248"/>
      <c r="S1458" s="248"/>
      <c r="T1458" s="248"/>
      <c r="U1458" s="248"/>
      <c r="V1458" s="248"/>
      <c r="W1458" s="248"/>
      <c r="X1458" s="248"/>
      <c r="Y1458" s="248"/>
      <c r="Z1458" s="248"/>
      <c r="AA1458" s="248"/>
      <c r="AB1458" s="248"/>
      <c r="AC1458" s="248"/>
      <c r="AD1458" s="248"/>
      <c r="AP1458"/>
      <c r="AQ1458"/>
      <c r="AX1458"/>
    </row>
    <row r="1459" spans="18:50" ht="60" customHeight="1" x14ac:dyDescent="0.25">
      <c r="R1459" s="248"/>
      <c r="S1459" s="248"/>
      <c r="T1459" s="248"/>
      <c r="U1459" s="248"/>
      <c r="V1459" s="248"/>
      <c r="W1459" s="248"/>
      <c r="X1459" s="248"/>
      <c r="Y1459" s="248"/>
      <c r="Z1459" s="248"/>
      <c r="AA1459" s="248"/>
      <c r="AB1459" s="248"/>
      <c r="AC1459" s="248"/>
      <c r="AD1459" s="248"/>
      <c r="AP1459"/>
      <c r="AQ1459"/>
      <c r="AX1459"/>
    </row>
    <row r="1460" spans="18:50" ht="60" customHeight="1" x14ac:dyDescent="0.25">
      <c r="R1460" s="248"/>
      <c r="S1460" s="248"/>
      <c r="T1460" s="248"/>
      <c r="U1460" s="248"/>
      <c r="V1460" s="248"/>
      <c r="W1460" s="248"/>
      <c r="X1460" s="248"/>
      <c r="Y1460" s="248"/>
      <c r="Z1460" s="248"/>
      <c r="AA1460" s="248"/>
      <c r="AB1460" s="248"/>
      <c r="AC1460" s="248"/>
      <c r="AD1460" s="248"/>
      <c r="AP1460"/>
      <c r="AQ1460"/>
      <c r="AX1460"/>
    </row>
    <row r="1461" spans="18:50" ht="60" customHeight="1" x14ac:dyDescent="0.25">
      <c r="R1461" s="248"/>
      <c r="S1461" s="248"/>
      <c r="T1461" s="248"/>
      <c r="U1461" s="248"/>
      <c r="V1461" s="248"/>
      <c r="W1461" s="248"/>
      <c r="X1461" s="248"/>
      <c r="Y1461" s="248"/>
      <c r="Z1461" s="248"/>
      <c r="AA1461" s="248"/>
      <c r="AB1461" s="248"/>
      <c r="AC1461" s="248"/>
      <c r="AD1461" s="248"/>
      <c r="AP1461"/>
      <c r="AQ1461"/>
      <c r="AX1461"/>
    </row>
    <row r="1462" spans="18:50" ht="60" customHeight="1" x14ac:dyDescent="0.25">
      <c r="R1462" s="248"/>
      <c r="S1462" s="248"/>
      <c r="T1462" s="248"/>
      <c r="U1462" s="248"/>
      <c r="V1462" s="248"/>
      <c r="W1462" s="248"/>
      <c r="X1462" s="248"/>
      <c r="Y1462" s="248"/>
      <c r="Z1462" s="248"/>
      <c r="AA1462" s="248"/>
      <c r="AB1462" s="248"/>
      <c r="AC1462" s="248"/>
      <c r="AD1462" s="248"/>
      <c r="AP1462"/>
      <c r="AQ1462"/>
      <c r="AX1462"/>
    </row>
    <row r="1463" spans="18:50" ht="60" customHeight="1" x14ac:dyDescent="0.25">
      <c r="R1463" s="248"/>
      <c r="S1463" s="248"/>
      <c r="T1463" s="248"/>
      <c r="U1463" s="248"/>
      <c r="V1463" s="248"/>
      <c r="W1463" s="248"/>
      <c r="X1463" s="248"/>
      <c r="Y1463" s="248"/>
      <c r="Z1463" s="248"/>
      <c r="AA1463" s="248"/>
      <c r="AB1463" s="248"/>
      <c r="AC1463" s="248"/>
      <c r="AD1463" s="248"/>
      <c r="AP1463"/>
      <c r="AQ1463"/>
      <c r="AX1463"/>
    </row>
    <row r="1464" spans="18:50" ht="60" customHeight="1" x14ac:dyDescent="0.25">
      <c r="R1464" s="248"/>
      <c r="S1464" s="248"/>
      <c r="T1464" s="248"/>
      <c r="U1464" s="248"/>
      <c r="V1464" s="248"/>
      <c r="W1464" s="248"/>
      <c r="X1464" s="248"/>
      <c r="Y1464" s="248"/>
      <c r="Z1464" s="248"/>
      <c r="AA1464" s="248"/>
      <c r="AB1464" s="248"/>
      <c r="AC1464" s="248"/>
      <c r="AD1464" s="248"/>
      <c r="AP1464"/>
      <c r="AQ1464"/>
      <c r="AX1464"/>
    </row>
    <row r="1465" spans="18:50" ht="60" customHeight="1" x14ac:dyDescent="0.25">
      <c r="R1465" s="248"/>
      <c r="S1465" s="248"/>
      <c r="T1465" s="248"/>
      <c r="U1465" s="248"/>
      <c r="V1465" s="248"/>
      <c r="W1465" s="248"/>
      <c r="X1465" s="248"/>
      <c r="Y1465" s="248"/>
      <c r="Z1465" s="248"/>
      <c r="AA1465" s="248"/>
      <c r="AB1465" s="248"/>
      <c r="AC1465" s="248"/>
      <c r="AD1465" s="248"/>
      <c r="AP1465"/>
      <c r="AQ1465"/>
      <c r="AX1465"/>
    </row>
    <row r="1466" spans="18:50" ht="60" customHeight="1" x14ac:dyDescent="0.25">
      <c r="R1466" s="248"/>
      <c r="S1466" s="248"/>
      <c r="T1466" s="248"/>
      <c r="U1466" s="248"/>
      <c r="V1466" s="248"/>
      <c r="W1466" s="248"/>
      <c r="X1466" s="248"/>
      <c r="Y1466" s="248"/>
      <c r="Z1466" s="248"/>
      <c r="AA1466" s="248"/>
      <c r="AB1466" s="248"/>
      <c r="AC1466" s="248"/>
      <c r="AD1466" s="248"/>
      <c r="AP1466"/>
      <c r="AQ1466"/>
      <c r="AX1466"/>
    </row>
    <row r="1467" spans="18:50" ht="60" customHeight="1" x14ac:dyDescent="0.25">
      <c r="R1467" s="248"/>
      <c r="S1467" s="248"/>
      <c r="T1467" s="248"/>
      <c r="U1467" s="248"/>
      <c r="V1467" s="248"/>
      <c r="W1467" s="248"/>
      <c r="X1467" s="248"/>
      <c r="Y1467" s="248"/>
      <c r="Z1467" s="248"/>
      <c r="AA1467" s="248"/>
      <c r="AB1467" s="248"/>
      <c r="AC1467" s="248"/>
      <c r="AD1467" s="248"/>
      <c r="AP1467"/>
      <c r="AQ1467"/>
      <c r="AX1467"/>
    </row>
    <row r="1468" spans="18:50" ht="60" customHeight="1" x14ac:dyDescent="0.25">
      <c r="R1468" s="248"/>
      <c r="S1468" s="248"/>
      <c r="T1468" s="248"/>
      <c r="U1468" s="248"/>
      <c r="V1468" s="248"/>
      <c r="W1468" s="248"/>
      <c r="X1468" s="248"/>
      <c r="Y1468" s="248"/>
      <c r="Z1468" s="248"/>
      <c r="AA1468" s="248"/>
      <c r="AB1468" s="248"/>
      <c r="AC1468" s="248"/>
      <c r="AD1468" s="248"/>
      <c r="AP1468"/>
      <c r="AQ1468"/>
      <c r="AX1468"/>
    </row>
    <row r="1469" spans="18:50" ht="60" customHeight="1" x14ac:dyDescent="0.25">
      <c r="R1469" s="248"/>
      <c r="S1469" s="248"/>
      <c r="T1469" s="248"/>
      <c r="U1469" s="248"/>
      <c r="V1469" s="248"/>
      <c r="W1469" s="248"/>
      <c r="X1469" s="248"/>
      <c r="Y1469" s="248"/>
      <c r="Z1469" s="248"/>
      <c r="AA1469" s="248"/>
      <c r="AB1469" s="248"/>
      <c r="AC1469" s="248"/>
      <c r="AD1469" s="248"/>
      <c r="AP1469"/>
      <c r="AQ1469"/>
      <c r="AX1469"/>
    </row>
    <row r="1470" spans="18:50" ht="60" customHeight="1" x14ac:dyDescent="0.25">
      <c r="R1470" s="248"/>
      <c r="S1470" s="248"/>
      <c r="T1470" s="248"/>
      <c r="U1470" s="248"/>
      <c r="V1470" s="248"/>
      <c r="W1470" s="248"/>
      <c r="X1470" s="248"/>
      <c r="Y1470" s="248"/>
      <c r="Z1470" s="248"/>
      <c r="AA1470" s="248"/>
      <c r="AB1470" s="248"/>
      <c r="AC1470" s="248"/>
      <c r="AD1470" s="248"/>
      <c r="AP1470"/>
      <c r="AQ1470"/>
      <c r="AX1470"/>
    </row>
    <row r="1471" spans="18:50" ht="60" customHeight="1" x14ac:dyDescent="0.25">
      <c r="R1471" s="248"/>
      <c r="S1471" s="248"/>
      <c r="T1471" s="248"/>
      <c r="U1471" s="248"/>
      <c r="V1471" s="248"/>
      <c r="W1471" s="248"/>
      <c r="X1471" s="248"/>
      <c r="Y1471" s="248"/>
      <c r="Z1471" s="248"/>
      <c r="AA1471" s="248"/>
      <c r="AB1471" s="248"/>
      <c r="AC1471" s="248"/>
      <c r="AD1471" s="248"/>
      <c r="AP1471"/>
      <c r="AQ1471"/>
      <c r="AX1471"/>
    </row>
    <row r="1472" spans="18:50" ht="60" customHeight="1" x14ac:dyDescent="0.25">
      <c r="R1472" s="248"/>
      <c r="S1472" s="248"/>
      <c r="T1472" s="248"/>
      <c r="U1472" s="248"/>
      <c r="V1472" s="248"/>
      <c r="W1472" s="248"/>
      <c r="X1472" s="248"/>
      <c r="Y1472" s="248"/>
      <c r="Z1472" s="248"/>
      <c r="AA1472" s="248"/>
      <c r="AB1472" s="248"/>
      <c r="AC1472" s="248"/>
      <c r="AD1472" s="248"/>
      <c r="AP1472"/>
      <c r="AQ1472"/>
      <c r="AX1472"/>
    </row>
    <row r="1473" spans="18:50" ht="60" customHeight="1" x14ac:dyDescent="0.25">
      <c r="R1473" s="248"/>
      <c r="S1473" s="248"/>
      <c r="T1473" s="248"/>
      <c r="U1473" s="248"/>
      <c r="V1473" s="248"/>
      <c r="W1473" s="248"/>
      <c r="X1473" s="248"/>
      <c r="Y1473" s="248"/>
      <c r="Z1473" s="248"/>
      <c r="AA1473" s="248"/>
      <c r="AB1473" s="248"/>
      <c r="AC1473" s="248"/>
      <c r="AD1473" s="248"/>
      <c r="AP1473"/>
      <c r="AQ1473"/>
      <c r="AX1473"/>
    </row>
    <row r="1474" spans="18:50" ht="60" customHeight="1" x14ac:dyDescent="0.25">
      <c r="R1474" s="248"/>
      <c r="S1474" s="248"/>
      <c r="T1474" s="248"/>
      <c r="U1474" s="248"/>
      <c r="V1474" s="248"/>
      <c r="W1474" s="248"/>
      <c r="X1474" s="248"/>
      <c r="Y1474" s="248"/>
      <c r="Z1474" s="248"/>
      <c r="AA1474" s="248"/>
      <c r="AB1474" s="248"/>
      <c r="AC1474" s="248"/>
      <c r="AD1474" s="248"/>
      <c r="AP1474"/>
      <c r="AQ1474"/>
      <c r="AX1474"/>
    </row>
    <row r="1475" spans="18:50" ht="60" customHeight="1" x14ac:dyDescent="0.25">
      <c r="R1475" s="248"/>
      <c r="S1475" s="248"/>
      <c r="T1475" s="248"/>
      <c r="U1475" s="248"/>
      <c r="V1475" s="248"/>
      <c r="W1475" s="248"/>
      <c r="X1475" s="248"/>
      <c r="Y1475" s="248"/>
      <c r="Z1475" s="248"/>
      <c r="AA1475" s="248"/>
      <c r="AB1475" s="248"/>
      <c r="AC1475" s="248"/>
      <c r="AD1475" s="248"/>
      <c r="AP1475"/>
      <c r="AQ1475"/>
      <c r="AX1475"/>
    </row>
    <row r="1476" spans="18:50" ht="60" customHeight="1" x14ac:dyDescent="0.25">
      <c r="R1476" s="248"/>
      <c r="S1476" s="248"/>
      <c r="T1476" s="248"/>
      <c r="U1476" s="248"/>
      <c r="V1476" s="248"/>
      <c r="W1476" s="248"/>
      <c r="X1476" s="248"/>
      <c r="Y1476" s="248"/>
      <c r="Z1476" s="248"/>
      <c r="AA1476" s="248"/>
      <c r="AB1476" s="248"/>
      <c r="AC1476" s="248"/>
      <c r="AD1476" s="248"/>
      <c r="AP1476"/>
      <c r="AQ1476"/>
      <c r="AX1476"/>
    </row>
    <row r="1477" spans="18:50" ht="60" customHeight="1" x14ac:dyDescent="0.25">
      <c r="R1477" s="248"/>
      <c r="S1477" s="248"/>
      <c r="T1477" s="248"/>
      <c r="U1477" s="248"/>
      <c r="V1477" s="248"/>
      <c r="W1477" s="248"/>
      <c r="X1477" s="248"/>
      <c r="Y1477" s="248"/>
      <c r="Z1477" s="248"/>
      <c r="AA1477" s="248"/>
      <c r="AB1477" s="248"/>
      <c r="AC1477" s="248"/>
      <c r="AD1477" s="248"/>
      <c r="AP1477"/>
      <c r="AQ1477"/>
      <c r="AX1477"/>
    </row>
    <row r="1478" spans="18:50" ht="60" customHeight="1" x14ac:dyDescent="0.25">
      <c r="R1478" s="248"/>
      <c r="S1478" s="248"/>
      <c r="T1478" s="248"/>
      <c r="U1478" s="248"/>
      <c r="V1478" s="248"/>
      <c r="W1478" s="248"/>
      <c r="X1478" s="248"/>
      <c r="Y1478" s="248"/>
      <c r="Z1478" s="248"/>
      <c r="AA1478" s="248"/>
      <c r="AB1478" s="248"/>
      <c r="AC1478" s="248"/>
      <c r="AD1478" s="248"/>
      <c r="AP1478"/>
      <c r="AQ1478"/>
      <c r="AX1478"/>
    </row>
    <row r="1479" spans="18:50" ht="60" customHeight="1" x14ac:dyDescent="0.25">
      <c r="R1479" s="248"/>
      <c r="S1479" s="248"/>
      <c r="T1479" s="248"/>
      <c r="U1479" s="248"/>
      <c r="V1479" s="248"/>
      <c r="W1479" s="248"/>
      <c r="X1479" s="248"/>
      <c r="Y1479" s="248"/>
      <c r="Z1479" s="248"/>
      <c r="AA1479" s="248"/>
      <c r="AB1479" s="248"/>
      <c r="AC1479" s="248"/>
      <c r="AD1479" s="248"/>
      <c r="AP1479"/>
      <c r="AQ1479"/>
      <c r="AX1479"/>
    </row>
    <row r="1480" spans="18:50" ht="60" customHeight="1" x14ac:dyDescent="0.25">
      <c r="R1480" s="248"/>
      <c r="S1480" s="248"/>
      <c r="T1480" s="248"/>
      <c r="U1480" s="248"/>
      <c r="V1480" s="248"/>
      <c r="W1480" s="248"/>
      <c r="X1480" s="248"/>
      <c r="Y1480" s="248"/>
      <c r="Z1480" s="248"/>
      <c r="AA1480" s="248"/>
      <c r="AB1480" s="248"/>
      <c r="AC1480" s="248"/>
      <c r="AD1480" s="248"/>
      <c r="AP1480"/>
      <c r="AQ1480"/>
      <c r="AX1480"/>
    </row>
    <row r="1481" spans="18:50" ht="60" customHeight="1" x14ac:dyDescent="0.25">
      <c r="R1481" s="248"/>
      <c r="S1481" s="248"/>
      <c r="T1481" s="248"/>
      <c r="U1481" s="248"/>
      <c r="V1481" s="248"/>
      <c r="W1481" s="248"/>
      <c r="X1481" s="248"/>
      <c r="Y1481" s="248"/>
      <c r="Z1481" s="248"/>
      <c r="AA1481" s="248"/>
      <c r="AB1481" s="248"/>
      <c r="AC1481" s="248"/>
      <c r="AD1481" s="248"/>
      <c r="AP1481"/>
      <c r="AQ1481"/>
      <c r="AX1481"/>
    </row>
    <row r="1482" spans="18:50" ht="60" customHeight="1" x14ac:dyDescent="0.25">
      <c r="R1482" s="248"/>
      <c r="S1482" s="248"/>
      <c r="T1482" s="248"/>
      <c r="U1482" s="248"/>
      <c r="V1482" s="248"/>
      <c r="W1482" s="248"/>
      <c r="X1482" s="248"/>
      <c r="Y1482" s="248"/>
      <c r="Z1482" s="248"/>
      <c r="AA1482" s="248"/>
      <c r="AB1482" s="248"/>
      <c r="AC1482" s="248"/>
      <c r="AD1482" s="248"/>
      <c r="AP1482"/>
      <c r="AQ1482"/>
      <c r="AX1482"/>
    </row>
    <row r="1483" spans="18:50" ht="60" customHeight="1" x14ac:dyDescent="0.25">
      <c r="R1483" s="248"/>
      <c r="S1483" s="248"/>
      <c r="T1483" s="248"/>
      <c r="U1483" s="248"/>
      <c r="V1483" s="248"/>
      <c r="W1483" s="248"/>
      <c r="X1483" s="248"/>
      <c r="Y1483" s="248"/>
      <c r="Z1483" s="248"/>
      <c r="AA1483" s="248"/>
      <c r="AB1483" s="248"/>
      <c r="AC1483" s="248"/>
      <c r="AD1483" s="248"/>
      <c r="AP1483"/>
      <c r="AQ1483"/>
      <c r="AX1483"/>
    </row>
    <row r="1484" spans="18:50" ht="60" customHeight="1" x14ac:dyDescent="0.25">
      <c r="R1484" s="248"/>
      <c r="S1484" s="248"/>
      <c r="T1484" s="248"/>
      <c r="U1484" s="248"/>
      <c r="V1484" s="248"/>
      <c r="W1484" s="248"/>
      <c r="X1484" s="248"/>
      <c r="Y1484" s="248"/>
      <c r="Z1484" s="248"/>
      <c r="AA1484" s="248"/>
      <c r="AB1484" s="248"/>
      <c r="AC1484" s="248"/>
      <c r="AD1484" s="248"/>
      <c r="AP1484"/>
      <c r="AQ1484"/>
      <c r="AX1484"/>
    </row>
    <row r="1485" spans="18:50" ht="60" customHeight="1" x14ac:dyDescent="0.25">
      <c r="R1485" s="248"/>
      <c r="S1485" s="248"/>
      <c r="T1485" s="248"/>
      <c r="U1485" s="248"/>
      <c r="V1485" s="248"/>
      <c r="W1485" s="248"/>
      <c r="X1485" s="248"/>
      <c r="Y1485" s="248"/>
      <c r="Z1485" s="248"/>
      <c r="AA1485" s="248"/>
      <c r="AB1485" s="248"/>
      <c r="AC1485" s="248"/>
      <c r="AD1485" s="248"/>
      <c r="AP1485"/>
      <c r="AQ1485"/>
      <c r="AX1485"/>
    </row>
    <row r="1486" spans="18:50" ht="60" customHeight="1" x14ac:dyDescent="0.25">
      <c r="R1486" s="248"/>
      <c r="S1486" s="248"/>
      <c r="T1486" s="248"/>
      <c r="U1486" s="248"/>
      <c r="V1486" s="248"/>
      <c r="W1486" s="248"/>
      <c r="X1486" s="248"/>
      <c r="Y1486" s="248"/>
      <c r="Z1486" s="248"/>
      <c r="AA1486" s="248"/>
      <c r="AB1486" s="248"/>
      <c r="AC1486" s="248"/>
      <c r="AD1486" s="248"/>
      <c r="AP1486"/>
      <c r="AQ1486"/>
      <c r="AX1486"/>
    </row>
    <row r="1487" spans="18:50" ht="60" customHeight="1" x14ac:dyDescent="0.25">
      <c r="R1487" s="248"/>
      <c r="S1487" s="248"/>
      <c r="T1487" s="248"/>
      <c r="U1487" s="248"/>
      <c r="V1487" s="248"/>
      <c r="W1487" s="248"/>
      <c r="X1487" s="248"/>
      <c r="Y1487" s="248"/>
      <c r="Z1487" s="248"/>
      <c r="AA1487" s="248"/>
      <c r="AB1487" s="248"/>
      <c r="AC1487" s="248"/>
      <c r="AD1487" s="248"/>
      <c r="AP1487"/>
      <c r="AQ1487"/>
      <c r="AX1487"/>
    </row>
    <row r="1488" spans="18:50" ht="60" customHeight="1" x14ac:dyDescent="0.25">
      <c r="R1488" s="248"/>
      <c r="S1488" s="248"/>
      <c r="T1488" s="248"/>
      <c r="U1488" s="248"/>
      <c r="V1488" s="248"/>
      <c r="W1488" s="248"/>
      <c r="X1488" s="248"/>
      <c r="Y1488" s="248"/>
      <c r="Z1488" s="248"/>
      <c r="AA1488" s="248"/>
      <c r="AB1488" s="248"/>
      <c r="AC1488" s="248"/>
      <c r="AD1488" s="248"/>
      <c r="AP1488"/>
      <c r="AQ1488"/>
      <c r="AX1488"/>
    </row>
    <row r="1489" spans="18:50" ht="60" customHeight="1" x14ac:dyDescent="0.25">
      <c r="R1489" s="248"/>
      <c r="S1489" s="248"/>
      <c r="T1489" s="248"/>
      <c r="U1489" s="248"/>
      <c r="V1489" s="248"/>
      <c r="W1489" s="248"/>
      <c r="X1489" s="248"/>
      <c r="Y1489" s="248"/>
      <c r="Z1489" s="248"/>
      <c r="AA1489" s="248"/>
      <c r="AB1489" s="248"/>
      <c r="AC1489" s="248"/>
      <c r="AD1489" s="248"/>
      <c r="AP1489"/>
      <c r="AQ1489"/>
      <c r="AX1489"/>
    </row>
    <row r="1490" spans="18:50" ht="60" customHeight="1" x14ac:dyDescent="0.25">
      <c r="R1490" s="248"/>
      <c r="S1490" s="248"/>
      <c r="T1490" s="248"/>
      <c r="U1490" s="248"/>
      <c r="V1490" s="248"/>
      <c r="W1490" s="248"/>
      <c r="X1490" s="248"/>
      <c r="Y1490" s="248"/>
      <c r="Z1490" s="248"/>
      <c r="AA1490" s="248"/>
      <c r="AB1490" s="248"/>
      <c r="AC1490" s="248"/>
      <c r="AD1490" s="248"/>
      <c r="AP1490"/>
      <c r="AQ1490"/>
      <c r="AX1490"/>
    </row>
    <row r="1491" spans="18:50" ht="60" customHeight="1" x14ac:dyDescent="0.25">
      <c r="R1491" s="248"/>
      <c r="S1491" s="248"/>
      <c r="T1491" s="248"/>
      <c r="U1491" s="248"/>
      <c r="V1491" s="248"/>
      <c r="W1491" s="248"/>
      <c r="X1491" s="248"/>
      <c r="Y1491" s="248"/>
      <c r="Z1491" s="248"/>
      <c r="AA1491" s="248"/>
      <c r="AB1491" s="248"/>
      <c r="AC1491" s="248"/>
      <c r="AD1491" s="248"/>
      <c r="AP1491"/>
      <c r="AQ1491"/>
      <c r="AX1491"/>
    </row>
    <row r="1492" spans="18:50" ht="60" customHeight="1" x14ac:dyDescent="0.25">
      <c r="R1492" s="248"/>
      <c r="S1492" s="248"/>
      <c r="T1492" s="248"/>
      <c r="U1492" s="248"/>
      <c r="V1492" s="248"/>
      <c r="W1492" s="248"/>
      <c r="X1492" s="248"/>
      <c r="Y1492" s="248"/>
      <c r="Z1492" s="248"/>
      <c r="AA1492" s="248"/>
      <c r="AB1492" s="248"/>
      <c r="AC1492" s="248"/>
      <c r="AD1492" s="248"/>
      <c r="AP1492"/>
      <c r="AQ1492"/>
      <c r="AX1492"/>
    </row>
    <row r="1493" spans="18:50" ht="60" customHeight="1" x14ac:dyDescent="0.25">
      <c r="R1493" s="248"/>
      <c r="S1493" s="248"/>
      <c r="T1493" s="248"/>
      <c r="U1493" s="248"/>
      <c r="V1493" s="248"/>
      <c r="W1493" s="248"/>
      <c r="X1493" s="248"/>
      <c r="Y1493" s="248"/>
      <c r="Z1493" s="248"/>
      <c r="AA1493" s="248"/>
      <c r="AB1493" s="248"/>
      <c r="AC1493" s="248"/>
      <c r="AD1493" s="248"/>
      <c r="AP1493"/>
      <c r="AQ1493"/>
      <c r="AX1493"/>
    </row>
    <row r="1494" spans="18:50" ht="60" customHeight="1" x14ac:dyDescent="0.25">
      <c r="R1494" s="248"/>
      <c r="S1494" s="248"/>
      <c r="T1494" s="248"/>
      <c r="U1494" s="248"/>
      <c r="V1494" s="248"/>
      <c r="W1494" s="248"/>
      <c r="X1494" s="248"/>
      <c r="Y1494" s="248"/>
      <c r="Z1494" s="248"/>
      <c r="AA1494" s="248"/>
      <c r="AB1494" s="248"/>
      <c r="AC1494" s="248"/>
      <c r="AD1494" s="248"/>
      <c r="AP1494"/>
      <c r="AQ1494"/>
      <c r="AX1494"/>
    </row>
    <row r="1495" spans="18:50" ht="60" customHeight="1" x14ac:dyDescent="0.25">
      <c r="R1495" s="248"/>
      <c r="S1495" s="248"/>
      <c r="T1495" s="248"/>
      <c r="U1495" s="248"/>
      <c r="V1495" s="248"/>
      <c r="W1495" s="248"/>
      <c r="X1495" s="248"/>
      <c r="Y1495" s="248"/>
      <c r="Z1495" s="248"/>
      <c r="AA1495" s="248"/>
      <c r="AB1495" s="248"/>
      <c r="AC1495" s="248"/>
      <c r="AD1495" s="248"/>
      <c r="AP1495"/>
      <c r="AQ1495"/>
      <c r="AX1495"/>
    </row>
    <row r="1496" spans="18:50" ht="60" customHeight="1" x14ac:dyDescent="0.25">
      <c r="R1496" s="248"/>
      <c r="S1496" s="248"/>
      <c r="T1496" s="248"/>
      <c r="U1496" s="248"/>
      <c r="V1496" s="248"/>
      <c r="W1496" s="248"/>
      <c r="X1496" s="248"/>
      <c r="Y1496" s="248"/>
      <c r="Z1496" s="248"/>
      <c r="AA1496" s="248"/>
      <c r="AB1496" s="248"/>
      <c r="AC1496" s="248"/>
      <c r="AD1496" s="248"/>
      <c r="AP1496"/>
      <c r="AQ1496"/>
      <c r="AX1496"/>
    </row>
    <row r="1497" spans="18:50" ht="60" customHeight="1" x14ac:dyDescent="0.25">
      <c r="R1497" s="248"/>
      <c r="S1497" s="248"/>
      <c r="T1497" s="248"/>
      <c r="U1497" s="248"/>
      <c r="V1497" s="248"/>
      <c r="W1497" s="248"/>
      <c r="X1497" s="248"/>
      <c r="Y1497" s="248"/>
      <c r="Z1497" s="248"/>
      <c r="AA1497" s="248"/>
      <c r="AB1497" s="248"/>
      <c r="AC1497" s="248"/>
      <c r="AD1497" s="248"/>
      <c r="AP1497"/>
      <c r="AQ1497"/>
      <c r="AX1497"/>
    </row>
    <row r="1498" spans="18:50" ht="60" customHeight="1" x14ac:dyDescent="0.25">
      <c r="R1498" s="248"/>
      <c r="S1498" s="248"/>
      <c r="T1498" s="248"/>
      <c r="U1498" s="248"/>
      <c r="V1498" s="248"/>
      <c r="W1498" s="248"/>
      <c r="X1498" s="248"/>
      <c r="Y1498" s="248"/>
      <c r="Z1498" s="248"/>
      <c r="AA1498" s="248"/>
      <c r="AB1498" s="248"/>
      <c r="AC1498" s="248"/>
      <c r="AD1498" s="248"/>
      <c r="AP1498"/>
      <c r="AQ1498"/>
      <c r="AX1498"/>
    </row>
    <row r="1499" spans="18:50" ht="60" customHeight="1" x14ac:dyDescent="0.25">
      <c r="R1499" s="248"/>
      <c r="S1499" s="248"/>
      <c r="T1499" s="248"/>
      <c r="U1499" s="248"/>
      <c r="V1499" s="248"/>
      <c r="W1499" s="248"/>
      <c r="X1499" s="248"/>
      <c r="Y1499" s="248"/>
      <c r="Z1499" s="248"/>
      <c r="AA1499" s="248"/>
      <c r="AB1499" s="248"/>
      <c r="AC1499" s="248"/>
      <c r="AD1499" s="248"/>
      <c r="AP1499"/>
      <c r="AQ1499"/>
      <c r="AX1499"/>
    </row>
    <row r="1500" spans="18:50" ht="60" customHeight="1" x14ac:dyDescent="0.25">
      <c r="R1500" s="248"/>
      <c r="S1500" s="248"/>
      <c r="T1500" s="248"/>
      <c r="U1500" s="248"/>
      <c r="V1500" s="248"/>
      <c r="W1500" s="248"/>
      <c r="X1500" s="248"/>
      <c r="Y1500" s="248"/>
      <c r="Z1500" s="248"/>
      <c r="AA1500" s="248"/>
      <c r="AB1500" s="248"/>
      <c r="AC1500" s="248"/>
      <c r="AD1500" s="248"/>
      <c r="AP1500"/>
      <c r="AQ1500"/>
      <c r="AX1500"/>
    </row>
    <row r="1501" spans="18:50" ht="60" customHeight="1" x14ac:dyDescent="0.25">
      <c r="R1501" s="248"/>
      <c r="S1501" s="248"/>
      <c r="T1501" s="248"/>
      <c r="U1501" s="248"/>
      <c r="V1501" s="248"/>
      <c r="W1501" s="248"/>
      <c r="X1501" s="248"/>
      <c r="Y1501" s="248"/>
      <c r="Z1501" s="248"/>
      <c r="AA1501" s="248"/>
      <c r="AB1501" s="248"/>
      <c r="AC1501" s="248"/>
      <c r="AD1501" s="248"/>
      <c r="AP1501"/>
      <c r="AQ1501"/>
      <c r="AX1501"/>
    </row>
    <row r="1502" spans="18:50" ht="60" customHeight="1" x14ac:dyDescent="0.25">
      <c r="R1502" s="248"/>
      <c r="S1502" s="248"/>
      <c r="T1502" s="248"/>
      <c r="U1502" s="248"/>
      <c r="V1502" s="248"/>
      <c r="W1502" s="248"/>
      <c r="X1502" s="248"/>
      <c r="Y1502" s="248"/>
      <c r="Z1502" s="248"/>
      <c r="AA1502" s="248"/>
      <c r="AB1502" s="248"/>
      <c r="AC1502" s="248"/>
      <c r="AD1502" s="248"/>
      <c r="AP1502"/>
      <c r="AQ1502"/>
      <c r="AX1502"/>
    </row>
    <row r="1503" spans="18:50" ht="60" customHeight="1" x14ac:dyDescent="0.25">
      <c r="R1503" s="248"/>
      <c r="S1503" s="248"/>
      <c r="T1503" s="248"/>
      <c r="U1503" s="248"/>
      <c r="V1503" s="248"/>
      <c r="W1503" s="248"/>
      <c r="X1503" s="248"/>
      <c r="Y1503" s="248"/>
      <c r="Z1503" s="248"/>
      <c r="AA1503" s="248"/>
      <c r="AB1503" s="248"/>
      <c r="AC1503" s="248"/>
      <c r="AD1503" s="248"/>
      <c r="AP1503"/>
      <c r="AQ1503"/>
      <c r="AX1503"/>
    </row>
    <row r="1504" spans="18:50" ht="60" customHeight="1" x14ac:dyDescent="0.25">
      <c r="R1504" s="248"/>
      <c r="S1504" s="248"/>
      <c r="T1504" s="248"/>
      <c r="U1504" s="248"/>
      <c r="V1504" s="248"/>
      <c r="W1504" s="248"/>
      <c r="X1504" s="248"/>
      <c r="Y1504" s="248"/>
      <c r="Z1504" s="248"/>
      <c r="AA1504" s="248"/>
      <c r="AB1504" s="248"/>
      <c r="AC1504" s="248"/>
      <c r="AD1504" s="248"/>
      <c r="AP1504"/>
      <c r="AQ1504"/>
      <c r="AX1504"/>
    </row>
    <row r="1505" spans="18:50" ht="60" customHeight="1" x14ac:dyDescent="0.25">
      <c r="R1505" s="248"/>
      <c r="S1505" s="248"/>
      <c r="T1505" s="248"/>
      <c r="U1505" s="248"/>
      <c r="V1505" s="248"/>
      <c r="W1505" s="248"/>
      <c r="X1505" s="248"/>
      <c r="Y1505" s="248"/>
      <c r="Z1505" s="248"/>
      <c r="AA1505" s="248"/>
      <c r="AB1505" s="248"/>
      <c r="AC1505" s="248"/>
      <c r="AD1505" s="248"/>
      <c r="AP1505"/>
      <c r="AQ1505"/>
      <c r="AX1505"/>
    </row>
    <row r="1506" spans="18:50" ht="60" customHeight="1" x14ac:dyDescent="0.25">
      <c r="R1506" s="248"/>
      <c r="S1506" s="248"/>
      <c r="T1506" s="248"/>
      <c r="U1506" s="248"/>
      <c r="V1506" s="248"/>
      <c r="W1506" s="248"/>
      <c r="X1506" s="248"/>
      <c r="Y1506" s="248"/>
      <c r="Z1506" s="248"/>
      <c r="AA1506" s="248"/>
      <c r="AB1506" s="248"/>
      <c r="AC1506" s="248"/>
      <c r="AD1506" s="248"/>
      <c r="AP1506"/>
      <c r="AQ1506"/>
      <c r="AX1506"/>
    </row>
    <row r="1507" spans="18:50" ht="60" customHeight="1" x14ac:dyDescent="0.25">
      <c r="R1507" s="248"/>
      <c r="S1507" s="248"/>
      <c r="T1507" s="248"/>
      <c r="U1507" s="248"/>
      <c r="V1507" s="248"/>
      <c r="W1507" s="248"/>
      <c r="X1507" s="248"/>
      <c r="Y1507" s="248"/>
      <c r="Z1507" s="248"/>
      <c r="AA1507" s="248"/>
      <c r="AB1507" s="248"/>
      <c r="AC1507" s="248"/>
      <c r="AD1507" s="248"/>
      <c r="AP1507"/>
      <c r="AQ1507"/>
      <c r="AX1507"/>
    </row>
    <row r="1508" spans="18:50" ht="60" customHeight="1" x14ac:dyDescent="0.25">
      <c r="R1508" s="248"/>
      <c r="S1508" s="248"/>
      <c r="T1508" s="248"/>
      <c r="U1508" s="248"/>
      <c r="V1508" s="248"/>
      <c r="W1508" s="248"/>
      <c r="X1508" s="248"/>
      <c r="Y1508" s="248"/>
      <c r="Z1508" s="248"/>
      <c r="AA1508" s="248"/>
      <c r="AB1508" s="248"/>
      <c r="AC1508" s="248"/>
      <c r="AD1508" s="248"/>
      <c r="AP1508"/>
      <c r="AQ1508"/>
      <c r="AX1508"/>
    </row>
    <row r="1509" spans="18:50" ht="60" customHeight="1" x14ac:dyDescent="0.25">
      <c r="R1509" s="248"/>
      <c r="S1509" s="248"/>
      <c r="T1509" s="248"/>
      <c r="U1509" s="248"/>
      <c r="V1509" s="248"/>
      <c r="W1509" s="248"/>
      <c r="X1509" s="248"/>
      <c r="Y1509" s="248"/>
      <c r="Z1509" s="248"/>
      <c r="AA1509" s="248"/>
      <c r="AB1509" s="248"/>
      <c r="AC1509" s="248"/>
      <c r="AD1509" s="248"/>
      <c r="AP1509"/>
      <c r="AQ1509"/>
      <c r="AX1509"/>
    </row>
    <row r="1510" spans="18:50" ht="60" customHeight="1" x14ac:dyDescent="0.25">
      <c r="R1510" s="248"/>
      <c r="S1510" s="248"/>
      <c r="T1510" s="248"/>
      <c r="U1510" s="248"/>
      <c r="V1510" s="248"/>
      <c r="W1510" s="248"/>
      <c r="X1510" s="248"/>
      <c r="Y1510" s="248"/>
      <c r="Z1510" s="248"/>
      <c r="AA1510" s="248"/>
      <c r="AB1510" s="248"/>
      <c r="AC1510" s="248"/>
      <c r="AD1510" s="248"/>
      <c r="AP1510"/>
      <c r="AQ1510"/>
      <c r="AX1510"/>
    </row>
    <row r="1511" spans="18:50" ht="60" customHeight="1" x14ac:dyDescent="0.25">
      <c r="R1511" s="248"/>
      <c r="S1511" s="248"/>
      <c r="T1511" s="248"/>
      <c r="U1511" s="248"/>
      <c r="V1511" s="248"/>
      <c r="W1511" s="248"/>
      <c r="X1511" s="248"/>
      <c r="Y1511" s="248"/>
      <c r="Z1511" s="248"/>
      <c r="AA1511" s="248"/>
      <c r="AB1511" s="248"/>
      <c r="AC1511" s="248"/>
      <c r="AD1511" s="248"/>
      <c r="AP1511"/>
      <c r="AQ1511"/>
      <c r="AX1511"/>
    </row>
    <row r="1512" spans="18:50" ht="60" customHeight="1" x14ac:dyDescent="0.25">
      <c r="R1512" s="248"/>
      <c r="S1512" s="248"/>
      <c r="T1512" s="248"/>
      <c r="U1512" s="248"/>
      <c r="V1512" s="248"/>
      <c r="W1512" s="248"/>
      <c r="X1512" s="248"/>
      <c r="Y1512" s="248"/>
      <c r="Z1512" s="248"/>
      <c r="AA1512" s="248"/>
      <c r="AB1512" s="248"/>
      <c r="AC1512" s="248"/>
      <c r="AD1512" s="248"/>
      <c r="AP1512"/>
      <c r="AQ1512"/>
      <c r="AX1512"/>
    </row>
    <row r="1513" spans="18:50" ht="60" customHeight="1" x14ac:dyDescent="0.25">
      <c r="R1513" s="248"/>
      <c r="S1513" s="248"/>
      <c r="T1513" s="248"/>
      <c r="U1513" s="248"/>
      <c r="V1513" s="248"/>
      <c r="W1513" s="248"/>
      <c r="X1513" s="248"/>
      <c r="Y1513" s="248"/>
      <c r="Z1513" s="248"/>
      <c r="AA1513" s="248"/>
      <c r="AB1513" s="248"/>
      <c r="AC1513" s="248"/>
      <c r="AD1513" s="248"/>
      <c r="AP1513"/>
      <c r="AQ1513"/>
      <c r="AX1513"/>
    </row>
    <row r="1514" spans="18:50" ht="60" customHeight="1" x14ac:dyDescent="0.25">
      <c r="R1514" s="248"/>
      <c r="S1514" s="248"/>
      <c r="T1514" s="248"/>
      <c r="U1514" s="248"/>
      <c r="V1514" s="248"/>
      <c r="W1514" s="248"/>
      <c r="X1514" s="248"/>
      <c r="Y1514" s="248"/>
      <c r="Z1514" s="248"/>
      <c r="AA1514" s="248"/>
      <c r="AB1514" s="248"/>
      <c r="AC1514" s="248"/>
      <c r="AD1514" s="248"/>
      <c r="AP1514"/>
      <c r="AQ1514"/>
      <c r="AX1514"/>
    </row>
    <row r="1515" spans="18:50" ht="60" customHeight="1" x14ac:dyDescent="0.25">
      <c r="R1515" s="248"/>
      <c r="S1515" s="248"/>
      <c r="T1515" s="248"/>
      <c r="U1515" s="248"/>
      <c r="V1515" s="248"/>
      <c r="W1515" s="248"/>
      <c r="X1515" s="248"/>
      <c r="Y1515" s="248"/>
      <c r="Z1515" s="248"/>
      <c r="AA1515" s="248"/>
      <c r="AB1515" s="248"/>
      <c r="AC1515" s="248"/>
      <c r="AD1515" s="248"/>
      <c r="AP1515"/>
      <c r="AQ1515"/>
      <c r="AX1515"/>
    </row>
    <row r="1516" spans="18:50" ht="60" customHeight="1" x14ac:dyDescent="0.25">
      <c r="R1516" s="248"/>
      <c r="S1516" s="248"/>
      <c r="T1516" s="248"/>
      <c r="U1516" s="248"/>
      <c r="V1516" s="248"/>
      <c r="W1516" s="248"/>
      <c r="X1516" s="248"/>
      <c r="Y1516" s="248"/>
      <c r="Z1516" s="248"/>
      <c r="AA1516" s="248"/>
      <c r="AB1516" s="248"/>
      <c r="AC1516" s="248"/>
      <c r="AD1516" s="248"/>
      <c r="AP1516"/>
      <c r="AQ1516"/>
      <c r="AX1516"/>
    </row>
    <row r="1517" spans="18:50" ht="60" customHeight="1" x14ac:dyDescent="0.25">
      <c r="R1517" s="248"/>
      <c r="S1517" s="248"/>
      <c r="T1517" s="248"/>
      <c r="U1517" s="248"/>
      <c r="V1517" s="248"/>
      <c r="W1517" s="248"/>
      <c r="X1517" s="248"/>
      <c r="Y1517" s="248"/>
      <c r="Z1517" s="248"/>
      <c r="AA1517" s="248"/>
      <c r="AB1517" s="248"/>
      <c r="AC1517" s="248"/>
      <c r="AD1517" s="248"/>
      <c r="AP1517"/>
      <c r="AQ1517"/>
      <c r="AX1517"/>
    </row>
    <row r="1518" spans="18:50" ht="60" customHeight="1" x14ac:dyDescent="0.25">
      <c r="R1518" s="248"/>
      <c r="S1518" s="248"/>
      <c r="T1518" s="248"/>
      <c r="U1518" s="248"/>
      <c r="V1518" s="248"/>
      <c r="W1518" s="248"/>
      <c r="X1518" s="248"/>
      <c r="Y1518" s="248"/>
      <c r="Z1518" s="248"/>
      <c r="AA1518" s="248"/>
      <c r="AB1518" s="248"/>
      <c r="AC1518" s="248"/>
      <c r="AD1518" s="248"/>
      <c r="AP1518"/>
      <c r="AQ1518"/>
      <c r="AX1518"/>
    </row>
    <row r="1519" spans="18:50" ht="60" customHeight="1" x14ac:dyDescent="0.25">
      <c r="R1519" s="248"/>
      <c r="S1519" s="248"/>
      <c r="T1519" s="248"/>
      <c r="U1519" s="248"/>
      <c r="V1519" s="248"/>
      <c r="W1519" s="248"/>
      <c r="X1519" s="248"/>
      <c r="Y1519" s="248"/>
      <c r="Z1519" s="248"/>
      <c r="AA1519" s="248"/>
      <c r="AB1519" s="248"/>
      <c r="AC1519" s="248"/>
      <c r="AD1519" s="248"/>
      <c r="AP1519"/>
      <c r="AQ1519"/>
      <c r="AX1519"/>
    </row>
    <row r="1520" spans="18:50" ht="60" customHeight="1" x14ac:dyDescent="0.25">
      <c r="R1520" s="248"/>
      <c r="S1520" s="248"/>
      <c r="T1520" s="248"/>
      <c r="U1520" s="248"/>
      <c r="V1520" s="248"/>
      <c r="W1520" s="248"/>
      <c r="X1520" s="248"/>
      <c r="Y1520" s="248"/>
      <c r="Z1520" s="248"/>
      <c r="AA1520" s="248"/>
      <c r="AB1520" s="248"/>
      <c r="AC1520" s="248"/>
      <c r="AD1520" s="248"/>
      <c r="AP1520"/>
      <c r="AQ1520"/>
      <c r="AX1520"/>
    </row>
    <row r="1521" spans="18:50" ht="60" customHeight="1" x14ac:dyDescent="0.25">
      <c r="R1521" s="248"/>
      <c r="S1521" s="248"/>
      <c r="T1521" s="248"/>
      <c r="U1521" s="248"/>
      <c r="V1521" s="248"/>
      <c r="W1521" s="248"/>
      <c r="X1521" s="248"/>
      <c r="Y1521" s="248"/>
      <c r="Z1521" s="248"/>
      <c r="AA1521" s="248"/>
      <c r="AB1521" s="248"/>
      <c r="AC1521" s="248"/>
      <c r="AD1521" s="248"/>
      <c r="AP1521"/>
      <c r="AQ1521"/>
      <c r="AX1521"/>
    </row>
    <row r="1522" spans="18:50" ht="60" customHeight="1" x14ac:dyDescent="0.25">
      <c r="R1522" s="248"/>
      <c r="S1522" s="248"/>
      <c r="T1522" s="248"/>
      <c r="U1522" s="248"/>
      <c r="V1522" s="248"/>
      <c r="W1522" s="248"/>
      <c r="X1522" s="248"/>
      <c r="Y1522" s="248"/>
      <c r="Z1522" s="248"/>
      <c r="AA1522" s="248"/>
      <c r="AB1522" s="248"/>
      <c r="AC1522" s="248"/>
      <c r="AD1522" s="248"/>
      <c r="AP1522"/>
      <c r="AQ1522"/>
      <c r="AX1522"/>
    </row>
    <row r="1523" spans="18:50" ht="60" customHeight="1" x14ac:dyDescent="0.25">
      <c r="R1523" s="248"/>
      <c r="S1523" s="248"/>
      <c r="T1523" s="248"/>
      <c r="U1523" s="248"/>
      <c r="V1523" s="248"/>
      <c r="W1523" s="248"/>
      <c r="X1523" s="248"/>
      <c r="Y1523" s="248"/>
      <c r="Z1523" s="248"/>
      <c r="AA1523" s="248"/>
      <c r="AB1523" s="248"/>
      <c r="AC1523" s="248"/>
      <c r="AD1523" s="248"/>
      <c r="AP1523"/>
      <c r="AQ1523"/>
      <c r="AX1523"/>
    </row>
    <row r="1524" spans="18:50" ht="60" customHeight="1" x14ac:dyDescent="0.25">
      <c r="R1524" s="248"/>
      <c r="S1524" s="248"/>
      <c r="T1524" s="248"/>
      <c r="U1524" s="248"/>
      <c r="V1524" s="248"/>
      <c r="W1524" s="248"/>
      <c r="X1524" s="248"/>
      <c r="Y1524" s="248"/>
      <c r="Z1524" s="248"/>
      <c r="AA1524" s="248"/>
      <c r="AB1524" s="248"/>
      <c r="AC1524" s="248"/>
      <c r="AD1524" s="248"/>
      <c r="AP1524"/>
      <c r="AQ1524"/>
      <c r="AX1524"/>
    </row>
    <row r="1525" spans="18:50" ht="60" customHeight="1" x14ac:dyDescent="0.25">
      <c r="R1525" s="248"/>
      <c r="S1525" s="248"/>
      <c r="T1525" s="248"/>
      <c r="U1525" s="248"/>
      <c r="V1525" s="248"/>
      <c r="W1525" s="248"/>
      <c r="X1525" s="248"/>
      <c r="Y1525" s="248"/>
      <c r="Z1525" s="248"/>
      <c r="AA1525" s="248"/>
      <c r="AB1525" s="248"/>
      <c r="AC1525" s="248"/>
      <c r="AD1525" s="248"/>
      <c r="AP1525"/>
      <c r="AQ1525"/>
      <c r="AX1525"/>
    </row>
    <row r="1526" spans="18:50" ht="60" customHeight="1" x14ac:dyDescent="0.25">
      <c r="R1526" s="248"/>
      <c r="S1526" s="248"/>
      <c r="T1526" s="248"/>
      <c r="U1526" s="248"/>
      <c r="V1526" s="248"/>
      <c r="W1526" s="248"/>
      <c r="X1526" s="248"/>
      <c r="Y1526" s="248"/>
      <c r="Z1526" s="248"/>
      <c r="AA1526" s="248"/>
      <c r="AB1526" s="248"/>
      <c r="AC1526" s="248"/>
      <c r="AD1526" s="248"/>
      <c r="AP1526"/>
      <c r="AQ1526"/>
      <c r="AX1526"/>
    </row>
    <row r="1527" spans="18:50" ht="60" customHeight="1" x14ac:dyDescent="0.25">
      <c r="R1527" s="248"/>
      <c r="S1527" s="248"/>
      <c r="T1527" s="248"/>
      <c r="U1527" s="248"/>
      <c r="V1527" s="248"/>
      <c r="W1527" s="248"/>
      <c r="X1527" s="248"/>
      <c r="Y1527" s="248"/>
      <c r="Z1527" s="248"/>
      <c r="AA1527" s="248"/>
      <c r="AB1527" s="248"/>
      <c r="AC1527" s="248"/>
      <c r="AD1527" s="248"/>
      <c r="AP1527"/>
      <c r="AQ1527"/>
      <c r="AX1527"/>
    </row>
    <row r="1528" spans="18:50" ht="60" customHeight="1" x14ac:dyDescent="0.25">
      <c r="R1528" s="248"/>
      <c r="S1528" s="248"/>
      <c r="T1528" s="248"/>
      <c r="U1528" s="248"/>
      <c r="V1528" s="248"/>
      <c r="W1528" s="248"/>
      <c r="X1528" s="248"/>
      <c r="Y1528" s="248"/>
      <c r="Z1528" s="248"/>
      <c r="AA1528" s="248"/>
      <c r="AB1528" s="248"/>
      <c r="AC1528" s="248"/>
      <c r="AD1528" s="248"/>
      <c r="AP1528"/>
      <c r="AQ1528"/>
      <c r="AX1528"/>
    </row>
    <row r="1529" spans="18:50" ht="60" customHeight="1" x14ac:dyDescent="0.25">
      <c r="R1529" s="248"/>
      <c r="S1529" s="248"/>
      <c r="T1529" s="248"/>
      <c r="U1529" s="248"/>
      <c r="V1529" s="248"/>
      <c r="W1529" s="248"/>
      <c r="X1529" s="248"/>
      <c r="Y1529" s="248"/>
      <c r="Z1529" s="248"/>
      <c r="AA1529" s="248"/>
      <c r="AB1529" s="248"/>
      <c r="AC1529" s="248"/>
      <c r="AD1529" s="248"/>
      <c r="AP1529"/>
      <c r="AQ1529"/>
      <c r="AX1529"/>
    </row>
    <row r="1530" spans="18:50" ht="60" customHeight="1" x14ac:dyDescent="0.25">
      <c r="R1530" s="248"/>
      <c r="S1530" s="248"/>
      <c r="T1530" s="248"/>
      <c r="U1530" s="248"/>
      <c r="V1530" s="248"/>
      <c r="W1530" s="248"/>
      <c r="X1530" s="248"/>
      <c r="Y1530" s="248"/>
      <c r="Z1530" s="248"/>
      <c r="AA1530" s="248"/>
      <c r="AB1530" s="248"/>
      <c r="AC1530" s="248"/>
      <c r="AD1530" s="248"/>
      <c r="AP1530"/>
      <c r="AQ1530"/>
      <c r="AX1530"/>
    </row>
    <row r="1531" spans="18:50" ht="60" customHeight="1" x14ac:dyDescent="0.25">
      <c r="R1531" s="248"/>
      <c r="S1531" s="248"/>
      <c r="T1531" s="248"/>
      <c r="U1531" s="248"/>
      <c r="V1531" s="248"/>
      <c r="W1531" s="248"/>
      <c r="X1531" s="248"/>
      <c r="Y1531" s="248"/>
      <c r="Z1531" s="248"/>
      <c r="AA1531" s="248"/>
      <c r="AB1531" s="248"/>
      <c r="AC1531" s="248"/>
      <c r="AD1531" s="248"/>
      <c r="AP1531"/>
      <c r="AQ1531"/>
      <c r="AX1531"/>
    </row>
    <row r="1532" spans="18:50" ht="60" customHeight="1" x14ac:dyDescent="0.25">
      <c r="R1532" s="248"/>
      <c r="S1532" s="248"/>
      <c r="T1532" s="248"/>
      <c r="U1532" s="248"/>
      <c r="V1532" s="248"/>
      <c r="W1532" s="248"/>
      <c r="X1532" s="248"/>
      <c r="Y1532" s="248"/>
      <c r="Z1532" s="248"/>
      <c r="AA1532" s="248"/>
      <c r="AB1532" s="248"/>
      <c r="AC1532" s="248"/>
      <c r="AD1532" s="248"/>
      <c r="AP1532"/>
      <c r="AQ1532"/>
      <c r="AX1532"/>
    </row>
    <row r="1533" spans="18:50" ht="60" customHeight="1" x14ac:dyDescent="0.25">
      <c r="R1533" s="248"/>
      <c r="S1533" s="248"/>
      <c r="T1533" s="248"/>
      <c r="U1533" s="248"/>
      <c r="V1533" s="248"/>
      <c r="W1533" s="248"/>
      <c r="X1533" s="248"/>
      <c r="Y1533" s="248"/>
      <c r="Z1533" s="248"/>
      <c r="AA1533" s="248"/>
      <c r="AB1533" s="248"/>
      <c r="AC1533" s="248"/>
      <c r="AD1533" s="248"/>
      <c r="AP1533"/>
      <c r="AQ1533"/>
      <c r="AX1533"/>
    </row>
    <row r="1534" spans="18:50" ht="60" customHeight="1" x14ac:dyDescent="0.25">
      <c r="R1534" s="248"/>
      <c r="S1534" s="248"/>
      <c r="T1534" s="248"/>
      <c r="U1534" s="248"/>
      <c r="V1534" s="248"/>
      <c r="W1534" s="248"/>
      <c r="X1534" s="248"/>
      <c r="Y1534" s="248"/>
      <c r="Z1534" s="248"/>
      <c r="AA1534" s="248"/>
      <c r="AB1534" s="248"/>
      <c r="AC1534" s="248"/>
      <c r="AD1534" s="248"/>
      <c r="AP1534"/>
      <c r="AQ1534"/>
      <c r="AX1534"/>
    </row>
    <row r="1535" spans="18:50" ht="60" customHeight="1" x14ac:dyDescent="0.25">
      <c r="R1535" s="248"/>
      <c r="S1535" s="248"/>
      <c r="T1535" s="248"/>
      <c r="U1535" s="248"/>
      <c r="V1535" s="248"/>
      <c r="W1535" s="248"/>
      <c r="X1535" s="248"/>
      <c r="Y1535" s="248"/>
      <c r="Z1535" s="248"/>
      <c r="AA1535" s="248"/>
      <c r="AB1535" s="248"/>
      <c r="AC1535" s="248"/>
      <c r="AD1535" s="248"/>
      <c r="AP1535"/>
      <c r="AQ1535"/>
      <c r="AX1535"/>
    </row>
    <row r="1536" spans="18:50" ht="60" customHeight="1" x14ac:dyDescent="0.25">
      <c r="R1536" s="248"/>
      <c r="S1536" s="248"/>
      <c r="T1536" s="248"/>
      <c r="U1536" s="248"/>
      <c r="V1536" s="248"/>
      <c r="W1536" s="248"/>
      <c r="X1536" s="248"/>
      <c r="Y1536" s="248"/>
      <c r="Z1536" s="248"/>
      <c r="AA1536" s="248"/>
      <c r="AB1536" s="248"/>
      <c r="AC1536" s="248"/>
      <c r="AD1536" s="248"/>
      <c r="AP1536"/>
      <c r="AQ1536"/>
      <c r="AX1536"/>
    </row>
    <row r="1537" spans="18:50" ht="60" customHeight="1" x14ac:dyDescent="0.25">
      <c r="R1537" s="248"/>
      <c r="S1537" s="248"/>
      <c r="T1537" s="248"/>
      <c r="U1537" s="248"/>
      <c r="V1537" s="248"/>
      <c r="W1537" s="248"/>
      <c r="X1537" s="248"/>
      <c r="Y1537" s="248"/>
      <c r="Z1537" s="248"/>
      <c r="AA1537" s="248"/>
      <c r="AB1537" s="248"/>
      <c r="AC1537" s="248"/>
      <c r="AD1537" s="248"/>
      <c r="AP1537"/>
      <c r="AQ1537"/>
      <c r="AX1537"/>
    </row>
    <row r="1538" spans="18:50" ht="60" customHeight="1" x14ac:dyDescent="0.25">
      <c r="R1538" s="248"/>
      <c r="S1538" s="248"/>
      <c r="T1538" s="248"/>
      <c r="U1538" s="248"/>
      <c r="V1538" s="248"/>
      <c r="W1538" s="248"/>
      <c r="X1538" s="248"/>
      <c r="Y1538" s="248"/>
      <c r="Z1538" s="248"/>
      <c r="AA1538" s="248"/>
      <c r="AB1538" s="248"/>
      <c r="AC1538" s="248"/>
      <c r="AD1538" s="248"/>
      <c r="AP1538"/>
      <c r="AQ1538"/>
      <c r="AX1538"/>
    </row>
    <row r="1539" spans="18:50" ht="60" customHeight="1" x14ac:dyDescent="0.25">
      <c r="R1539" s="248"/>
      <c r="S1539" s="248"/>
      <c r="T1539" s="248"/>
      <c r="U1539" s="248"/>
      <c r="V1539" s="248"/>
      <c r="W1539" s="248"/>
      <c r="X1539" s="248"/>
      <c r="Y1539" s="248"/>
      <c r="Z1539" s="248"/>
      <c r="AA1539" s="248"/>
      <c r="AB1539" s="248"/>
      <c r="AC1539" s="248"/>
      <c r="AD1539" s="248"/>
      <c r="AP1539"/>
      <c r="AQ1539"/>
      <c r="AX1539"/>
    </row>
    <row r="1540" spans="18:50" ht="60" customHeight="1" x14ac:dyDescent="0.25">
      <c r="R1540" s="248"/>
      <c r="S1540" s="248"/>
      <c r="T1540" s="248"/>
      <c r="U1540" s="248"/>
      <c r="V1540" s="248"/>
      <c r="W1540" s="248"/>
      <c r="X1540" s="248"/>
      <c r="Y1540" s="248"/>
      <c r="Z1540" s="248"/>
      <c r="AA1540" s="248"/>
      <c r="AB1540" s="248"/>
      <c r="AC1540" s="248"/>
      <c r="AD1540" s="248"/>
      <c r="AP1540"/>
      <c r="AQ1540"/>
      <c r="AX1540"/>
    </row>
    <row r="1541" spans="18:50" ht="60" customHeight="1" x14ac:dyDescent="0.25">
      <c r="R1541" s="248"/>
      <c r="S1541" s="248"/>
      <c r="T1541" s="248"/>
      <c r="U1541" s="248"/>
      <c r="V1541" s="248"/>
      <c r="W1541" s="248"/>
      <c r="X1541" s="248"/>
      <c r="Y1541" s="248"/>
      <c r="Z1541" s="248"/>
      <c r="AA1541" s="248"/>
      <c r="AB1541" s="248"/>
      <c r="AC1541" s="248"/>
      <c r="AD1541" s="248"/>
      <c r="AP1541"/>
      <c r="AQ1541"/>
      <c r="AX1541"/>
    </row>
    <row r="1542" spans="18:50" ht="60" customHeight="1" x14ac:dyDescent="0.25">
      <c r="R1542" s="248"/>
      <c r="S1542" s="248"/>
      <c r="T1542" s="248"/>
      <c r="U1542" s="248"/>
      <c r="V1542" s="248"/>
      <c r="W1542" s="248"/>
      <c r="X1542" s="248"/>
      <c r="Y1542" s="248"/>
      <c r="Z1542" s="248"/>
      <c r="AA1542" s="248"/>
      <c r="AB1542" s="248"/>
      <c r="AC1542" s="248"/>
      <c r="AD1542" s="248"/>
      <c r="AP1542"/>
      <c r="AQ1542"/>
      <c r="AX1542"/>
    </row>
    <row r="1543" spans="18:50" ht="60" customHeight="1" x14ac:dyDescent="0.25">
      <c r="R1543" s="248"/>
      <c r="S1543" s="248"/>
      <c r="T1543" s="248"/>
      <c r="U1543" s="248"/>
      <c r="V1543" s="248"/>
      <c r="W1543" s="248"/>
      <c r="X1543" s="248"/>
      <c r="Y1543" s="248"/>
      <c r="Z1543" s="248"/>
      <c r="AA1543" s="248"/>
      <c r="AB1543" s="248"/>
      <c r="AC1543" s="248"/>
      <c r="AD1543" s="248"/>
      <c r="AP1543"/>
      <c r="AQ1543"/>
      <c r="AX1543"/>
    </row>
    <row r="1544" spans="18:50" ht="60" customHeight="1" x14ac:dyDescent="0.25">
      <c r="R1544" s="248"/>
      <c r="S1544" s="248"/>
      <c r="T1544" s="248"/>
      <c r="U1544" s="248"/>
      <c r="V1544" s="248"/>
      <c r="W1544" s="248"/>
      <c r="X1544" s="248"/>
      <c r="Y1544" s="248"/>
      <c r="Z1544" s="248"/>
      <c r="AA1544" s="248"/>
      <c r="AB1544" s="248"/>
      <c r="AC1544" s="248"/>
      <c r="AD1544" s="248"/>
      <c r="AP1544"/>
      <c r="AQ1544"/>
      <c r="AX1544"/>
    </row>
    <row r="1545" spans="18:50" ht="60" customHeight="1" x14ac:dyDescent="0.25">
      <c r="R1545" s="248"/>
      <c r="S1545" s="248"/>
      <c r="T1545" s="248"/>
      <c r="U1545" s="248"/>
      <c r="V1545" s="248"/>
      <c r="W1545" s="248"/>
      <c r="X1545" s="248"/>
      <c r="Y1545" s="248"/>
      <c r="Z1545" s="248"/>
      <c r="AA1545" s="248"/>
      <c r="AB1545" s="248"/>
      <c r="AC1545" s="248"/>
      <c r="AD1545" s="248"/>
      <c r="AP1545"/>
      <c r="AQ1545"/>
      <c r="AX1545"/>
    </row>
    <row r="1546" spans="18:50" ht="60" customHeight="1" x14ac:dyDescent="0.25">
      <c r="R1546" s="248"/>
      <c r="S1546" s="248"/>
      <c r="T1546" s="248"/>
      <c r="U1546" s="248"/>
      <c r="V1546" s="248"/>
      <c r="W1546" s="248"/>
      <c r="X1546" s="248"/>
      <c r="Y1546" s="248"/>
      <c r="Z1546" s="248"/>
      <c r="AA1546" s="248"/>
      <c r="AB1546" s="248"/>
      <c r="AC1546" s="248"/>
      <c r="AD1546" s="248"/>
      <c r="AP1546"/>
      <c r="AQ1546"/>
      <c r="AX1546"/>
    </row>
    <row r="1547" spans="18:50" ht="60" customHeight="1" x14ac:dyDescent="0.25">
      <c r="R1547" s="248"/>
      <c r="S1547" s="248"/>
      <c r="T1547" s="248"/>
      <c r="U1547" s="248"/>
      <c r="V1547" s="248"/>
      <c r="W1547" s="248"/>
      <c r="X1547" s="248"/>
      <c r="Y1547" s="248"/>
      <c r="Z1547" s="248"/>
      <c r="AA1547" s="248"/>
      <c r="AB1547" s="248"/>
      <c r="AC1547" s="248"/>
      <c r="AD1547" s="248"/>
      <c r="AP1547"/>
      <c r="AQ1547"/>
      <c r="AX1547"/>
    </row>
    <row r="1548" spans="18:50" ht="60" customHeight="1" x14ac:dyDescent="0.25">
      <c r="R1548" s="248"/>
      <c r="S1548" s="248"/>
      <c r="T1548" s="248"/>
      <c r="U1548" s="248"/>
      <c r="V1548" s="248"/>
      <c r="W1548" s="248"/>
      <c r="X1548" s="248"/>
      <c r="Y1548" s="248"/>
      <c r="Z1548" s="248"/>
      <c r="AA1548" s="248"/>
      <c r="AB1548" s="248"/>
      <c r="AC1548" s="248"/>
      <c r="AD1548" s="248"/>
      <c r="AP1548"/>
      <c r="AQ1548"/>
      <c r="AX1548"/>
    </row>
    <row r="1549" spans="18:50" ht="60" customHeight="1" x14ac:dyDescent="0.25">
      <c r="R1549" s="248"/>
      <c r="S1549" s="248"/>
      <c r="T1549" s="248"/>
      <c r="U1549" s="248"/>
      <c r="V1549" s="248"/>
      <c r="W1549" s="248"/>
      <c r="X1549" s="248"/>
      <c r="Y1549" s="248"/>
      <c r="Z1549" s="248"/>
      <c r="AA1549" s="248"/>
      <c r="AB1549" s="248"/>
      <c r="AC1549" s="248"/>
      <c r="AD1549" s="248"/>
      <c r="AP1549"/>
      <c r="AQ1549"/>
      <c r="AX1549"/>
    </row>
    <row r="1550" spans="18:50" ht="60" customHeight="1" x14ac:dyDescent="0.25">
      <c r="R1550" s="248"/>
      <c r="S1550" s="248"/>
      <c r="T1550" s="248"/>
      <c r="U1550" s="248"/>
      <c r="V1550" s="248"/>
      <c r="W1550" s="248"/>
      <c r="X1550" s="248"/>
      <c r="Y1550" s="248"/>
      <c r="Z1550" s="248"/>
      <c r="AA1550" s="248"/>
      <c r="AB1550" s="248"/>
      <c r="AC1550" s="248"/>
      <c r="AD1550" s="248"/>
      <c r="AP1550"/>
      <c r="AQ1550"/>
      <c r="AX1550"/>
    </row>
    <row r="1551" spans="18:50" ht="60" customHeight="1" x14ac:dyDescent="0.25">
      <c r="R1551" s="248"/>
      <c r="S1551" s="248"/>
      <c r="T1551" s="248"/>
      <c r="U1551" s="248"/>
      <c r="V1551" s="248"/>
      <c r="W1551" s="248"/>
      <c r="X1551" s="248"/>
      <c r="Y1551" s="248"/>
      <c r="Z1551" s="248"/>
      <c r="AA1551" s="248"/>
      <c r="AB1551" s="248"/>
      <c r="AC1551" s="248"/>
      <c r="AD1551" s="248"/>
      <c r="AP1551"/>
      <c r="AQ1551"/>
      <c r="AX1551"/>
    </row>
    <row r="1552" spans="18:50" ht="60" customHeight="1" x14ac:dyDescent="0.25">
      <c r="R1552" s="248"/>
      <c r="S1552" s="248"/>
      <c r="T1552" s="248"/>
      <c r="U1552" s="248"/>
      <c r="V1552" s="248"/>
      <c r="W1552" s="248"/>
      <c r="X1552" s="248"/>
      <c r="Y1552" s="248"/>
      <c r="Z1552" s="248"/>
      <c r="AA1552" s="248"/>
      <c r="AB1552" s="248"/>
      <c r="AC1552" s="248"/>
      <c r="AD1552" s="248"/>
      <c r="AP1552"/>
      <c r="AQ1552"/>
      <c r="AX1552"/>
    </row>
    <row r="1553" spans="18:50" ht="60" customHeight="1" x14ac:dyDescent="0.25">
      <c r="R1553" s="248"/>
      <c r="S1553" s="248"/>
      <c r="T1553" s="248"/>
      <c r="U1553" s="248"/>
      <c r="V1553" s="248"/>
      <c r="W1553" s="248"/>
      <c r="X1553" s="248"/>
      <c r="Y1553" s="248"/>
      <c r="Z1553" s="248"/>
      <c r="AA1553" s="248"/>
      <c r="AB1553" s="248"/>
      <c r="AC1553" s="248"/>
      <c r="AD1553" s="248"/>
      <c r="AP1553"/>
      <c r="AQ1553"/>
      <c r="AX1553"/>
    </row>
    <row r="1554" spans="18:50" ht="60" customHeight="1" x14ac:dyDescent="0.25">
      <c r="R1554" s="248"/>
      <c r="S1554" s="248"/>
      <c r="T1554" s="248"/>
      <c r="U1554" s="248"/>
      <c r="V1554" s="248"/>
      <c r="W1554" s="248"/>
      <c r="X1554" s="248"/>
      <c r="Y1554" s="248"/>
      <c r="Z1554" s="248"/>
      <c r="AA1554" s="248"/>
      <c r="AB1554" s="248"/>
      <c r="AC1554" s="248"/>
      <c r="AD1554" s="248"/>
      <c r="AP1554"/>
      <c r="AQ1554"/>
      <c r="AX1554"/>
    </row>
    <row r="1555" spans="18:50" ht="60" customHeight="1" x14ac:dyDescent="0.25">
      <c r="R1555" s="248"/>
      <c r="S1555" s="248"/>
      <c r="T1555" s="248"/>
      <c r="U1555" s="248"/>
      <c r="V1555" s="248"/>
      <c r="W1555" s="248"/>
      <c r="X1555" s="248"/>
      <c r="Y1555" s="248"/>
      <c r="Z1555" s="248"/>
      <c r="AA1555" s="248"/>
      <c r="AB1555" s="248"/>
      <c r="AC1555" s="248"/>
      <c r="AD1555" s="248"/>
      <c r="AP1555"/>
      <c r="AQ1555"/>
      <c r="AX1555"/>
    </row>
    <row r="1556" spans="18:50" ht="60" customHeight="1" x14ac:dyDescent="0.25">
      <c r="R1556" s="248"/>
      <c r="S1556" s="248"/>
      <c r="T1556" s="248"/>
      <c r="U1556" s="248"/>
      <c r="V1556" s="248"/>
      <c r="W1556" s="248"/>
      <c r="X1556" s="248"/>
      <c r="Y1556" s="248"/>
      <c r="Z1556" s="248"/>
      <c r="AA1556" s="248"/>
      <c r="AB1556" s="248"/>
      <c r="AC1556" s="248"/>
      <c r="AD1556" s="248"/>
      <c r="AP1556"/>
      <c r="AQ1556"/>
      <c r="AX1556"/>
    </row>
    <row r="1557" spans="18:50" ht="60" customHeight="1" x14ac:dyDescent="0.25">
      <c r="R1557" s="248"/>
      <c r="S1557" s="248"/>
      <c r="T1557" s="248"/>
      <c r="U1557" s="248"/>
      <c r="V1557" s="248"/>
      <c r="W1557" s="248"/>
      <c r="X1557" s="248"/>
      <c r="Y1557" s="248"/>
      <c r="Z1557" s="248"/>
      <c r="AA1557" s="248"/>
      <c r="AB1557" s="248"/>
      <c r="AC1557" s="248"/>
      <c r="AD1557" s="248"/>
      <c r="AP1557"/>
      <c r="AQ1557"/>
      <c r="AX1557"/>
    </row>
    <row r="1558" spans="18:50" ht="60" customHeight="1" x14ac:dyDescent="0.25">
      <c r="R1558" s="248"/>
      <c r="S1558" s="248"/>
      <c r="T1558" s="248"/>
      <c r="U1558" s="248"/>
      <c r="V1558" s="248"/>
      <c r="W1558" s="248"/>
      <c r="X1558" s="248"/>
      <c r="Y1558" s="248"/>
      <c r="Z1558" s="248"/>
      <c r="AA1558" s="248"/>
      <c r="AB1558" s="248"/>
      <c r="AC1558" s="248"/>
      <c r="AD1558" s="248"/>
      <c r="AP1558"/>
      <c r="AQ1558"/>
      <c r="AX1558"/>
    </row>
    <row r="1559" spans="18:50" ht="60" customHeight="1" x14ac:dyDescent="0.25">
      <c r="R1559" s="248"/>
      <c r="S1559" s="248"/>
      <c r="T1559" s="248"/>
      <c r="U1559" s="248"/>
      <c r="V1559" s="248"/>
      <c r="W1559" s="248"/>
      <c r="X1559" s="248"/>
      <c r="Y1559" s="248"/>
      <c r="Z1559" s="248"/>
      <c r="AA1559" s="248"/>
      <c r="AB1559" s="248"/>
      <c r="AC1559" s="248"/>
      <c r="AD1559" s="248"/>
      <c r="AP1559"/>
      <c r="AQ1559"/>
      <c r="AX1559"/>
    </row>
    <row r="1560" spans="18:50" ht="60" customHeight="1" x14ac:dyDescent="0.25">
      <c r="R1560" s="248"/>
      <c r="S1560" s="248"/>
      <c r="T1560" s="248"/>
      <c r="U1560" s="248"/>
      <c r="V1560" s="248"/>
      <c r="W1560" s="248"/>
      <c r="X1560" s="248"/>
      <c r="Y1560" s="248"/>
      <c r="Z1560" s="248"/>
      <c r="AA1560" s="248"/>
      <c r="AB1560" s="248"/>
      <c r="AC1560" s="248"/>
      <c r="AD1560" s="248"/>
      <c r="AP1560"/>
      <c r="AQ1560"/>
      <c r="AX1560"/>
    </row>
    <row r="1561" spans="18:50" ht="60" customHeight="1" x14ac:dyDescent="0.25">
      <c r="R1561" s="248"/>
      <c r="S1561" s="248"/>
      <c r="T1561" s="248"/>
      <c r="U1561" s="248"/>
      <c r="V1561" s="248"/>
      <c r="W1561" s="248"/>
      <c r="X1561" s="248"/>
      <c r="Y1561" s="248"/>
      <c r="Z1561" s="248"/>
      <c r="AA1561" s="248"/>
      <c r="AB1561" s="248"/>
      <c r="AC1561" s="248"/>
      <c r="AD1561" s="248"/>
      <c r="AP1561"/>
      <c r="AQ1561"/>
      <c r="AX1561"/>
    </row>
    <row r="1562" spans="18:50" ht="60" customHeight="1" x14ac:dyDescent="0.25">
      <c r="R1562" s="248"/>
      <c r="S1562" s="248"/>
      <c r="T1562" s="248"/>
      <c r="U1562" s="248"/>
      <c r="V1562" s="248"/>
      <c r="W1562" s="248"/>
      <c r="X1562" s="248"/>
      <c r="Y1562" s="248"/>
      <c r="Z1562" s="248"/>
      <c r="AA1562" s="248"/>
      <c r="AB1562" s="248"/>
      <c r="AC1562" s="248"/>
      <c r="AD1562" s="248"/>
      <c r="AP1562"/>
      <c r="AQ1562"/>
      <c r="AX1562"/>
    </row>
    <row r="1563" spans="18:50" ht="60" customHeight="1" x14ac:dyDescent="0.25">
      <c r="R1563" s="248"/>
      <c r="S1563" s="248"/>
      <c r="T1563" s="248"/>
      <c r="U1563" s="248"/>
      <c r="V1563" s="248"/>
      <c r="W1563" s="248"/>
      <c r="X1563" s="248"/>
      <c r="Y1563" s="248"/>
      <c r="Z1563" s="248"/>
      <c r="AA1563" s="248"/>
      <c r="AB1563" s="248"/>
      <c r="AC1563" s="248"/>
      <c r="AD1563" s="248"/>
      <c r="AP1563"/>
      <c r="AQ1563"/>
      <c r="AX1563"/>
    </row>
    <row r="1564" spans="18:50" ht="60" customHeight="1" x14ac:dyDescent="0.25">
      <c r="R1564" s="248"/>
      <c r="S1564" s="248"/>
      <c r="T1564" s="248"/>
      <c r="U1564" s="248"/>
      <c r="V1564" s="248"/>
      <c r="W1564" s="248"/>
      <c r="X1564" s="248"/>
      <c r="Y1564" s="248"/>
      <c r="Z1564" s="248"/>
      <c r="AA1564" s="248"/>
      <c r="AB1564" s="248"/>
      <c r="AC1564" s="248"/>
      <c r="AD1564" s="248"/>
      <c r="AP1564"/>
      <c r="AQ1564"/>
      <c r="AX1564"/>
    </row>
    <row r="1565" spans="18:50" ht="60" customHeight="1" x14ac:dyDescent="0.25">
      <c r="R1565" s="248"/>
      <c r="S1565" s="248"/>
      <c r="T1565" s="248"/>
      <c r="U1565" s="248"/>
      <c r="V1565" s="248"/>
      <c r="W1565" s="248"/>
      <c r="X1565" s="248"/>
      <c r="Y1565" s="248"/>
      <c r="Z1565" s="248"/>
      <c r="AA1565" s="248"/>
      <c r="AB1565" s="248"/>
      <c r="AC1565" s="248"/>
      <c r="AD1565" s="248"/>
      <c r="AP1565"/>
      <c r="AQ1565"/>
      <c r="AX1565"/>
    </row>
    <row r="1566" spans="18:50" ht="60" customHeight="1" x14ac:dyDescent="0.25">
      <c r="R1566" s="248"/>
      <c r="S1566" s="248"/>
      <c r="T1566" s="248"/>
      <c r="U1566" s="248"/>
      <c r="V1566" s="248"/>
      <c r="W1566" s="248"/>
      <c r="X1566" s="248"/>
      <c r="Y1566" s="248"/>
      <c r="Z1566" s="248"/>
      <c r="AA1566" s="248"/>
      <c r="AB1566" s="248"/>
      <c r="AC1566" s="248"/>
      <c r="AD1566" s="248"/>
      <c r="AP1566"/>
      <c r="AQ1566"/>
      <c r="AX1566"/>
    </row>
    <row r="1567" spans="18:50" ht="60" customHeight="1" x14ac:dyDescent="0.25">
      <c r="R1567" s="248"/>
      <c r="S1567" s="248"/>
      <c r="T1567" s="248"/>
      <c r="U1567" s="248"/>
      <c r="V1567" s="248"/>
      <c r="W1567" s="248"/>
      <c r="X1567" s="248"/>
      <c r="Y1567" s="248"/>
      <c r="Z1567" s="248"/>
      <c r="AA1567" s="248"/>
      <c r="AB1567" s="248"/>
      <c r="AC1567" s="248"/>
      <c r="AD1567" s="248"/>
      <c r="AP1567"/>
      <c r="AQ1567"/>
      <c r="AX1567"/>
    </row>
    <row r="1568" spans="18:50" ht="60" customHeight="1" x14ac:dyDescent="0.25">
      <c r="R1568" s="248"/>
      <c r="S1568" s="248"/>
      <c r="T1568" s="248"/>
      <c r="U1568" s="248"/>
      <c r="V1568" s="248"/>
      <c r="W1568" s="248"/>
      <c r="X1568" s="248"/>
      <c r="Y1568" s="248"/>
      <c r="Z1568" s="248"/>
      <c r="AA1568" s="248"/>
      <c r="AB1568" s="248"/>
      <c r="AC1568" s="248"/>
      <c r="AD1568" s="248"/>
      <c r="AP1568"/>
      <c r="AQ1568"/>
      <c r="AX1568"/>
    </row>
    <row r="1569" spans="18:50" ht="60" customHeight="1" x14ac:dyDescent="0.25">
      <c r="R1569" s="248"/>
      <c r="S1569" s="248"/>
      <c r="T1569" s="248"/>
      <c r="U1569" s="248"/>
      <c r="V1569" s="248"/>
      <c r="W1569" s="248"/>
      <c r="X1569" s="248"/>
      <c r="Y1569" s="248"/>
      <c r="Z1569" s="248"/>
      <c r="AA1569" s="248"/>
      <c r="AB1569" s="248"/>
      <c r="AC1569" s="248"/>
      <c r="AD1569" s="248"/>
      <c r="AP1569"/>
      <c r="AQ1569"/>
      <c r="AX1569"/>
    </row>
    <row r="1570" spans="18:50" ht="60" customHeight="1" x14ac:dyDescent="0.25">
      <c r="R1570" s="248"/>
      <c r="S1570" s="248"/>
      <c r="T1570" s="248"/>
      <c r="U1570" s="248"/>
      <c r="V1570" s="248"/>
      <c r="W1570" s="248"/>
      <c r="X1570" s="248"/>
      <c r="Y1570" s="248"/>
      <c r="Z1570" s="248"/>
      <c r="AA1570" s="248"/>
      <c r="AB1570" s="248"/>
      <c r="AC1570" s="248"/>
      <c r="AD1570" s="248"/>
      <c r="AP1570"/>
      <c r="AQ1570"/>
      <c r="AX1570"/>
    </row>
    <row r="1571" spans="18:50" ht="60" customHeight="1" x14ac:dyDescent="0.25">
      <c r="R1571" s="248"/>
      <c r="S1571" s="248"/>
      <c r="T1571" s="248"/>
      <c r="U1571" s="248"/>
      <c r="V1571" s="248"/>
      <c r="W1571" s="248"/>
      <c r="X1571" s="248"/>
      <c r="Y1571" s="248"/>
      <c r="Z1571" s="248"/>
      <c r="AA1571" s="248"/>
      <c r="AB1571" s="248"/>
      <c r="AC1571" s="248"/>
      <c r="AD1571" s="248"/>
      <c r="AP1571"/>
      <c r="AQ1571"/>
      <c r="AX1571"/>
    </row>
    <row r="1572" spans="18:50" ht="60" customHeight="1" x14ac:dyDescent="0.25">
      <c r="R1572" s="248"/>
      <c r="S1572" s="248"/>
      <c r="T1572" s="248"/>
      <c r="U1572" s="248"/>
      <c r="V1572" s="248"/>
      <c r="W1572" s="248"/>
      <c r="X1572" s="248"/>
      <c r="Y1572" s="248"/>
      <c r="Z1572" s="248"/>
      <c r="AA1572" s="248"/>
      <c r="AB1572" s="248"/>
      <c r="AC1572" s="248"/>
      <c r="AD1572" s="248"/>
      <c r="AP1572"/>
      <c r="AQ1572"/>
      <c r="AX1572"/>
    </row>
    <row r="1573" spans="18:50" ht="60" customHeight="1" x14ac:dyDescent="0.25">
      <c r="R1573" s="248"/>
      <c r="S1573" s="248"/>
      <c r="T1573" s="248"/>
      <c r="U1573" s="248"/>
      <c r="V1573" s="248"/>
      <c r="W1573" s="248"/>
      <c r="X1573" s="248"/>
      <c r="Y1573" s="248"/>
      <c r="Z1573" s="248"/>
      <c r="AA1573" s="248"/>
      <c r="AB1573" s="248"/>
      <c r="AC1573" s="248"/>
      <c r="AD1573" s="248"/>
      <c r="AP1573"/>
      <c r="AQ1573"/>
      <c r="AX1573"/>
    </row>
    <row r="1574" spans="18:50" ht="60" customHeight="1" x14ac:dyDescent="0.25">
      <c r="R1574" s="248"/>
      <c r="S1574" s="248"/>
      <c r="T1574" s="248"/>
      <c r="U1574" s="248"/>
      <c r="V1574" s="248"/>
      <c r="W1574" s="248"/>
      <c r="X1574" s="248"/>
      <c r="Y1574" s="248"/>
      <c r="Z1574" s="248"/>
      <c r="AA1574" s="248"/>
      <c r="AB1574" s="248"/>
      <c r="AC1574" s="248"/>
      <c r="AD1574" s="248"/>
      <c r="AP1574"/>
      <c r="AQ1574"/>
      <c r="AX1574"/>
    </row>
    <row r="1575" spans="18:50" ht="60" customHeight="1" x14ac:dyDescent="0.25">
      <c r="R1575" s="248"/>
      <c r="S1575" s="248"/>
      <c r="T1575" s="248"/>
      <c r="U1575" s="248"/>
      <c r="V1575" s="248"/>
      <c r="W1575" s="248"/>
      <c r="X1575" s="248"/>
      <c r="Y1575" s="248"/>
      <c r="Z1575" s="248"/>
      <c r="AA1575" s="248"/>
      <c r="AB1575" s="248"/>
      <c r="AC1575" s="248"/>
      <c r="AD1575" s="248"/>
      <c r="AP1575"/>
      <c r="AQ1575"/>
      <c r="AX1575"/>
    </row>
    <row r="1576" spans="18:50" ht="60" customHeight="1" x14ac:dyDescent="0.25">
      <c r="R1576" s="248"/>
      <c r="S1576" s="248"/>
      <c r="T1576" s="248"/>
      <c r="U1576" s="248"/>
      <c r="V1576" s="248"/>
      <c r="W1576" s="248"/>
      <c r="X1576" s="248"/>
      <c r="Y1576" s="248"/>
      <c r="Z1576" s="248"/>
      <c r="AA1576" s="248"/>
      <c r="AB1576" s="248"/>
      <c r="AC1576" s="248"/>
      <c r="AD1576" s="248"/>
      <c r="AP1576"/>
      <c r="AQ1576"/>
      <c r="AX1576"/>
    </row>
    <row r="1577" spans="18:50" ht="60" customHeight="1" x14ac:dyDescent="0.25">
      <c r="R1577" s="248"/>
      <c r="S1577" s="248"/>
      <c r="T1577" s="248"/>
      <c r="U1577" s="248"/>
      <c r="V1577" s="248"/>
      <c r="W1577" s="248"/>
      <c r="X1577" s="248"/>
      <c r="Y1577" s="248"/>
      <c r="Z1577" s="248"/>
      <c r="AA1577" s="248"/>
      <c r="AB1577" s="248"/>
      <c r="AC1577" s="248"/>
      <c r="AD1577" s="248"/>
      <c r="AP1577"/>
      <c r="AQ1577"/>
      <c r="AX1577"/>
    </row>
    <row r="1578" spans="18:50" ht="60" customHeight="1" x14ac:dyDescent="0.25">
      <c r="R1578" s="248"/>
      <c r="S1578" s="248"/>
      <c r="T1578" s="248"/>
      <c r="U1578" s="248"/>
      <c r="V1578" s="248"/>
      <c r="W1578" s="248"/>
      <c r="X1578" s="248"/>
      <c r="Y1578" s="248"/>
      <c r="Z1578" s="248"/>
      <c r="AA1578" s="248"/>
      <c r="AB1578" s="248"/>
      <c r="AC1578" s="248"/>
      <c r="AD1578" s="248"/>
      <c r="AP1578"/>
      <c r="AQ1578"/>
      <c r="AX1578"/>
    </row>
    <row r="1579" spans="18:50" ht="60" customHeight="1" x14ac:dyDescent="0.25">
      <c r="R1579" s="248"/>
      <c r="S1579" s="248"/>
      <c r="T1579" s="248"/>
      <c r="U1579" s="248"/>
      <c r="V1579" s="248"/>
      <c r="W1579" s="248"/>
      <c r="X1579" s="248"/>
      <c r="Y1579" s="248"/>
      <c r="Z1579" s="248"/>
      <c r="AA1579" s="248"/>
      <c r="AB1579" s="248"/>
      <c r="AC1579" s="248"/>
      <c r="AD1579" s="248"/>
      <c r="AP1579"/>
      <c r="AQ1579"/>
      <c r="AX1579"/>
    </row>
    <row r="1580" spans="18:50" ht="60" customHeight="1" x14ac:dyDescent="0.25">
      <c r="R1580" s="248"/>
      <c r="S1580" s="248"/>
      <c r="T1580" s="248"/>
      <c r="U1580" s="248"/>
      <c r="V1580" s="248"/>
      <c r="W1580" s="248"/>
      <c r="X1580" s="248"/>
      <c r="Y1580" s="248"/>
      <c r="Z1580" s="248"/>
      <c r="AA1580" s="248"/>
      <c r="AB1580" s="248"/>
      <c r="AC1580" s="248"/>
      <c r="AD1580" s="248"/>
      <c r="AP1580"/>
      <c r="AQ1580"/>
      <c r="AX1580"/>
    </row>
    <row r="1581" spans="18:50" ht="60" customHeight="1" x14ac:dyDescent="0.25">
      <c r="R1581" s="248"/>
      <c r="S1581" s="248"/>
      <c r="T1581" s="248"/>
      <c r="U1581" s="248"/>
      <c r="V1581" s="248"/>
      <c r="W1581" s="248"/>
      <c r="X1581" s="248"/>
      <c r="Y1581" s="248"/>
      <c r="Z1581" s="248"/>
      <c r="AA1581" s="248"/>
      <c r="AB1581" s="248"/>
      <c r="AC1581" s="248"/>
      <c r="AD1581" s="248"/>
      <c r="AP1581"/>
      <c r="AQ1581"/>
      <c r="AX1581"/>
    </row>
    <row r="1582" spans="18:50" ht="60" customHeight="1" x14ac:dyDescent="0.25">
      <c r="R1582" s="248"/>
      <c r="S1582" s="248"/>
      <c r="T1582" s="248"/>
      <c r="U1582" s="248"/>
      <c r="V1582" s="248"/>
      <c r="W1582" s="248"/>
      <c r="X1582" s="248"/>
      <c r="Y1582" s="248"/>
      <c r="Z1582" s="248"/>
      <c r="AA1582" s="248"/>
      <c r="AB1582" s="248"/>
      <c r="AC1582" s="248"/>
      <c r="AD1582" s="248"/>
      <c r="AP1582"/>
      <c r="AQ1582"/>
      <c r="AX1582"/>
    </row>
    <row r="1583" spans="18:50" ht="60" customHeight="1" x14ac:dyDescent="0.25">
      <c r="R1583" s="248"/>
      <c r="S1583" s="248"/>
      <c r="T1583" s="248"/>
      <c r="U1583" s="248"/>
      <c r="V1583" s="248"/>
      <c r="W1583" s="248"/>
      <c r="X1583" s="248"/>
      <c r="Y1583" s="248"/>
      <c r="Z1583" s="248"/>
      <c r="AA1583" s="248"/>
      <c r="AB1583" s="248"/>
      <c r="AC1583" s="248"/>
      <c r="AD1583" s="248"/>
      <c r="AP1583"/>
      <c r="AQ1583"/>
      <c r="AX1583"/>
    </row>
    <row r="1584" spans="18:50" ht="60" customHeight="1" x14ac:dyDescent="0.25">
      <c r="R1584" s="248"/>
      <c r="S1584" s="248"/>
      <c r="T1584" s="248"/>
      <c r="U1584" s="248"/>
      <c r="V1584" s="248"/>
      <c r="W1584" s="248"/>
      <c r="X1584" s="248"/>
      <c r="Y1584" s="248"/>
      <c r="Z1584" s="248"/>
      <c r="AA1584" s="248"/>
      <c r="AB1584" s="248"/>
      <c r="AC1584" s="248"/>
      <c r="AD1584" s="248"/>
      <c r="AP1584"/>
      <c r="AQ1584"/>
      <c r="AX1584"/>
    </row>
    <row r="1585" spans="18:50" ht="60" customHeight="1" x14ac:dyDescent="0.25">
      <c r="R1585" s="248"/>
      <c r="S1585" s="248"/>
      <c r="T1585" s="248"/>
      <c r="U1585" s="248"/>
      <c r="V1585" s="248"/>
      <c r="W1585" s="248"/>
      <c r="X1585" s="248"/>
      <c r="Y1585" s="248"/>
      <c r="Z1585" s="248"/>
      <c r="AA1585" s="248"/>
      <c r="AB1585" s="248"/>
      <c r="AC1585" s="248"/>
      <c r="AD1585" s="248"/>
      <c r="AP1585"/>
      <c r="AQ1585"/>
      <c r="AX1585"/>
    </row>
    <row r="1586" spans="18:50" ht="60" customHeight="1" x14ac:dyDescent="0.25">
      <c r="R1586" s="248"/>
      <c r="S1586" s="248"/>
      <c r="T1586" s="248"/>
      <c r="U1586" s="248"/>
      <c r="V1586" s="248"/>
      <c r="W1586" s="248"/>
      <c r="X1586" s="248"/>
      <c r="Y1586" s="248"/>
      <c r="Z1586" s="248"/>
      <c r="AA1586" s="248"/>
      <c r="AB1586" s="248"/>
      <c r="AC1586" s="248"/>
      <c r="AD1586" s="248"/>
      <c r="AP1586"/>
      <c r="AQ1586"/>
      <c r="AX1586"/>
    </row>
    <row r="1587" spans="18:50" ht="60" customHeight="1" x14ac:dyDescent="0.25">
      <c r="R1587" s="248"/>
      <c r="S1587" s="248"/>
      <c r="T1587" s="248"/>
      <c r="U1587" s="248"/>
      <c r="V1587" s="248"/>
      <c r="W1587" s="248"/>
      <c r="X1587" s="248"/>
      <c r="Y1587" s="248"/>
      <c r="Z1587" s="248"/>
      <c r="AA1587" s="248"/>
      <c r="AB1587" s="248"/>
      <c r="AC1587" s="248"/>
      <c r="AD1587" s="248"/>
      <c r="AP1587"/>
      <c r="AQ1587"/>
      <c r="AX1587"/>
    </row>
    <row r="1588" spans="18:50" ht="60" customHeight="1" x14ac:dyDescent="0.25">
      <c r="R1588" s="248"/>
      <c r="S1588" s="248"/>
      <c r="T1588" s="248"/>
      <c r="U1588" s="248"/>
      <c r="V1588" s="248"/>
      <c r="W1588" s="248"/>
      <c r="X1588" s="248"/>
      <c r="Y1588" s="248"/>
      <c r="Z1588" s="248"/>
      <c r="AA1588" s="248"/>
      <c r="AB1588" s="248"/>
      <c r="AC1588" s="248"/>
      <c r="AD1588" s="248"/>
      <c r="AP1588"/>
      <c r="AQ1588"/>
      <c r="AX1588"/>
    </row>
    <row r="1589" spans="18:50" ht="60" customHeight="1" x14ac:dyDescent="0.25">
      <c r="R1589" s="248"/>
      <c r="S1589" s="248"/>
      <c r="T1589" s="248"/>
      <c r="U1589" s="248"/>
      <c r="V1589" s="248"/>
      <c r="W1589" s="248"/>
      <c r="X1589" s="248"/>
      <c r="Y1589" s="248"/>
      <c r="Z1589" s="248"/>
      <c r="AA1589" s="248"/>
      <c r="AB1589" s="248"/>
      <c r="AC1589" s="248"/>
      <c r="AD1589" s="248"/>
      <c r="AP1589"/>
      <c r="AQ1589"/>
      <c r="AX1589"/>
    </row>
    <row r="1590" spans="18:50" ht="60" customHeight="1" x14ac:dyDescent="0.25">
      <c r="R1590" s="248"/>
      <c r="S1590" s="248"/>
      <c r="T1590" s="248"/>
      <c r="U1590" s="248"/>
      <c r="V1590" s="248"/>
      <c r="W1590" s="248"/>
      <c r="X1590" s="248"/>
      <c r="Y1590" s="248"/>
      <c r="Z1590" s="248"/>
      <c r="AA1590" s="248"/>
      <c r="AB1590" s="248"/>
      <c r="AC1590" s="248"/>
      <c r="AD1590" s="248"/>
      <c r="AP1590"/>
      <c r="AQ1590"/>
      <c r="AX1590"/>
    </row>
    <row r="1591" spans="18:50" ht="60" customHeight="1" x14ac:dyDescent="0.25">
      <c r="R1591" s="248"/>
      <c r="S1591" s="248"/>
      <c r="T1591" s="248"/>
      <c r="U1591" s="248"/>
      <c r="V1591" s="248"/>
      <c r="W1591" s="248"/>
      <c r="X1591" s="248"/>
      <c r="Y1591" s="248"/>
      <c r="Z1591" s="248"/>
      <c r="AA1591" s="248"/>
      <c r="AB1591" s="248"/>
      <c r="AC1591" s="248"/>
      <c r="AD1591" s="248"/>
      <c r="AP1591"/>
      <c r="AQ1591"/>
      <c r="AX1591"/>
    </row>
    <row r="1592" spans="18:50" ht="60" customHeight="1" x14ac:dyDescent="0.25">
      <c r="R1592" s="248"/>
      <c r="S1592" s="248"/>
      <c r="T1592" s="248"/>
      <c r="U1592" s="248"/>
      <c r="V1592" s="248"/>
      <c r="W1592" s="248"/>
      <c r="X1592" s="248"/>
      <c r="Y1592" s="248"/>
      <c r="Z1592" s="248"/>
      <c r="AA1592" s="248"/>
      <c r="AB1592" s="248"/>
      <c r="AC1592" s="248"/>
      <c r="AD1592" s="248"/>
      <c r="AP1592"/>
      <c r="AQ1592"/>
      <c r="AX1592"/>
    </row>
    <row r="1593" spans="18:50" ht="60" customHeight="1" x14ac:dyDescent="0.25">
      <c r="R1593" s="248"/>
      <c r="S1593" s="248"/>
      <c r="T1593" s="248"/>
      <c r="U1593" s="248"/>
      <c r="V1593" s="248"/>
      <c r="W1593" s="248"/>
      <c r="X1593" s="248"/>
      <c r="Y1593" s="248"/>
      <c r="Z1593" s="248"/>
      <c r="AA1593" s="248"/>
      <c r="AB1593" s="248"/>
      <c r="AC1593" s="248"/>
      <c r="AD1593" s="248"/>
      <c r="AP1593"/>
      <c r="AQ1593"/>
      <c r="AX1593"/>
    </row>
    <row r="1594" spans="18:50" ht="60" customHeight="1" x14ac:dyDescent="0.25">
      <c r="R1594" s="248"/>
      <c r="S1594" s="248"/>
      <c r="T1594" s="248"/>
      <c r="U1594" s="248"/>
      <c r="V1594" s="248"/>
      <c r="W1594" s="248"/>
      <c r="X1594" s="248"/>
      <c r="Y1594" s="248"/>
      <c r="Z1594" s="248"/>
      <c r="AA1594" s="248"/>
      <c r="AB1594" s="248"/>
      <c r="AC1594" s="248"/>
      <c r="AD1594" s="248"/>
      <c r="AP1594"/>
      <c r="AQ1594"/>
      <c r="AX1594"/>
    </row>
    <row r="1595" spans="18:50" ht="60" customHeight="1" x14ac:dyDescent="0.25">
      <c r="R1595" s="248"/>
      <c r="S1595" s="248"/>
      <c r="T1595" s="248"/>
      <c r="U1595" s="248"/>
      <c r="V1595" s="248"/>
      <c r="W1595" s="248"/>
      <c r="X1595" s="248"/>
      <c r="Y1595" s="248"/>
      <c r="Z1595" s="248"/>
      <c r="AA1595" s="248"/>
      <c r="AB1595" s="248"/>
      <c r="AC1595" s="248"/>
      <c r="AD1595" s="248"/>
      <c r="AP1595"/>
      <c r="AQ1595"/>
      <c r="AX1595"/>
    </row>
    <row r="1596" spans="18:50" ht="60" customHeight="1" x14ac:dyDescent="0.25">
      <c r="R1596" s="248"/>
      <c r="S1596" s="248"/>
      <c r="T1596" s="248"/>
      <c r="U1596" s="248"/>
      <c r="V1596" s="248"/>
      <c r="W1596" s="248"/>
      <c r="X1596" s="248"/>
      <c r="Y1596" s="248"/>
      <c r="Z1596" s="248"/>
      <c r="AA1596" s="248"/>
      <c r="AB1596" s="248"/>
      <c r="AC1596" s="248"/>
      <c r="AD1596" s="248"/>
      <c r="AP1596"/>
      <c r="AQ1596"/>
      <c r="AX1596"/>
    </row>
    <row r="1597" spans="18:50" ht="60" customHeight="1" x14ac:dyDescent="0.25">
      <c r="R1597" s="248"/>
      <c r="S1597" s="248"/>
      <c r="T1597" s="248"/>
      <c r="U1597" s="248"/>
      <c r="V1597" s="248"/>
      <c r="W1597" s="248"/>
      <c r="X1597" s="248"/>
      <c r="Y1597" s="248"/>
      <c r="Z1597" s="248"/>
      <c r="AA1597" s="248"/>
      <c r="AB1597" s="248"/>
      <c r="AC1597" s="248"/>
      <c r="AD1597" s="248"/>
      <c r="AP1597"/>
      <c r="AQ1597"/>
      <c r="AX1597"/>
    </row>
    <row r="1598" spans="18:50" ht="60" customHeight="1" x14ac:dyDescent="0.25">
      <c r="R1598" s="248"/>
      <c r="S1598" s="248"/>
      <c r="T1598" s="248"/>
      <c r="U1598" s="248"/>
      <c r="V1598" s="248"/>
      <c r="W1598" s="248"/>
      <c r="X1598" s="248"/>
      <c r="Y1598" s="248"/>
      <c r="Z1598" s="248"/>
      <c r="AA1598" s="248"/>
      <c r="AB1598" s="248"/>
      <c r="AC1598" s="248"/>
      <c r="AD1598" s="248"/>
      <c r="AP1598"/>
      <c r="AQ1598"/>
      <c r="AX1598"/>
    </row>
    <row r="1599" spans="18:50" ht="60" customHeight="1" x14ac:dyDescent="0.25">
      <c r="R1599" s="248"/>
      <c r="S1599" s="248"/>
      <c r="T1599" s="248"/>
      <c r="U1599" s="248"/>
      <c r="V1599" s="248"/>
      <c r="W1599" s="248"/>
      <c r="X1599" s="248"/>
      <c r="Y1599" s="248"/>
      <c r="Z1599" s="248"/>
      <c r="AA1599" s="248"/>
      <c r="AB1599" s="248"/>
      <c r="AC1599" s="248"/>
      <c r="AD1599" s="248"/>
      <c r="AP1599"/>
      <c r="AQ1599"/>
      <c r="AX1599"/>
    </row>
    <row r="1600" spans="18:50" ht="60" customHeight="1" x14ac:dyDescent="0.25">
      <c r="R1600" s="248"/>
      <c r="S1600" s="248"/>
      <c r="T1600" s="248"/>
      <c r="U1600" s="248"/>
      <c r="V1600" s="248"/>
      <c r="W1600" s="248"/>
      <c r="X1600" s="248"/>
      <c r="Y1600" s="248"/>
      <c r="Z1600" s="248"/>
      <c r="AA1600" s="248"/>
      <c r="AB1600" s="248"/>
      <c r="AC1600" s="248"/>
      <c r="AD1600" s="248"/>
      <c r="AP1600"/>
      <c r="AQ1600"/>
      <c r="AX1600"/>
    </row>
    <row r="1601" spans="18:50" ht="60" customHeight="1" x14ac:dyDescent="0.25">
      <c r="R1601" s="248"/>
      <c r="S1601" s="248"/>
      <c r="T1601" s="248"/>
      <c r="U1601" s="248"/>
      <c r="V1601" s="248"/>
      <c r="W1601" s="248"/>
      <c r="X1601" s="248"/>
      <c r="Y1601" s="248"/>
      <c r="Z1601" s="248"/>
      <c r="AA1601" s="248"/>
      <c r="AB1601" s="248"/>
      <c r="AC1601" s="248"/>
      <c r="AD1601" s="248"/>
      <c r="AP1601"/>
      <c r="AQ1601"/>
      <c r="AX1601"/>
    </row>
    <row r="1602" spans="18:50" ht="60" customHeight="1" x14ac:dyDescent="0.25">
      <c r="R1602" s="248"/>
      <c r="S1602" s="248"/>
      <c r="T1602" s="248"/>
      <c r="U1602" s="248"/>
      <c r="V1602" s="248"/>
      <c r="W1602" s="248"/>
      <c r="X1602" s="248"/>
      <c r="Y1602" s="248"/>
      <c r="Z1602" s="248"/>
      <c r="AA1602" s="248"/>
      <c r="AB1602" s="248"/>
      <c r="AC1602" s="248"/>
      <c r="AD1602" s="248"/>
      <c r="AP1602"/>
      <c r="AQ1602"/>
      <c r="AX1602"/>
    </row>
    <row r="1603" spans="18:50" ht="60" customHeight="1" x14ac:dyDescent="0.25">
      <c r="R1603" s="248"/>
      <c r="S1603" s="248"/>
      <c r="T1603" s="248"/>
      <c r="U1603" s="248"/>
      <c r="V1603" s="248"/>
      <c r="W1603" s="248"/>
      <c r="X1603" s="248"/>
      <c r="Y1603" s="248"/>
      <c r="Z1603" s="248"/>
      <c r="AA1603" s="248"/>
      <c r="AB1603" s="248"/>
      <c r="AC1603" s="248"/>
      <c r="AD1603" s="248"/>
      <c r="AP1603"/>
      <c r="AQ1603"/>
      <c r="AX1603"/>
    </row>
    <row r="1604" spans="18:50" ht="60" customHeight="1" x14ac:dyDescent="0.25">
      <c r="R1604" s="248"/>
      <c r="S1604" s="248"/>
      <c r="T1604" s="248"/>
      <c r="U1604" s="248"/>
      <c r="V1604" s="248"/>
      <c r="W1604" s="248"/>
      <c r="X1604" s="248"/>
      <c r="Y1604" s="248"/>
      <c r="Z1604" s="248"/>
      <c r="AA1604" s="248"/>
      <c r="AB1604" s="248"/>
      <c r="AC1604" s="248"/>
      <c r="AD1604" s="248"/>
      <c r="AP1604"/>
      <c r="AQ1604"/>
      <c r="AX1604"/>
    </row>
    <row r="1605" spans="18:50" ht="60" customHeight="1" x14ac:dyDescent="0.25">
      <c r="R1605" s="248"/>
      <c r="S1605" s="248"/>
      <c r="T1605" s="248"/>
      <c r="U1605" s="248"/>
      <c r="V1605" s="248"/>
      <c r="W1605" s="248"/>
      <c r="X1605" s="248"/>
      <c r="Y1605" s="248"/>
      <c r="Z1605" s="248"/>
      <c r="AA1605" s="248"/>
      <c r="AB1605" s="248"/>
      <c r="AC1605" s="248"/>
      <c r="AD1605" s="248"/>
      <c r="AP1605"/>
      <c r="AQ1605"/>
      <c r="AX1605"/>
    </row>
    <row r="1606" spans="18:50" ht="60" customHeight="1" x14ac:dyDescent="0.25">
      <c r="R1606" s="248"/>
      <c r="S1606" s="248"/>
      <c r="T1606" s="248"/>
      <c r="U1606" s="248"/>
      <c r="V1606" s="248"/>
      <c r="W1606" s="248"/>
      <c r="X1606" s="248"/>
      <c r="Y1606" s="248"/>
      <c r="Z1606" s="248"/>
      <c r="AA1606" s="248"/>
      <c r="AB1606" s="248"/>
      <c r="AC1606" s="248"/>
      <c r="AD1606" s="248"/>
      <c r="AP1606"/>
      <c r="AQ1606"/>
      <c r="AX1606"/>
    </row>
    <row r="1607" spans="18:50" ht="60" customHeight="1" x14ac:dyDescent="0.25">
      <c r="R1607" s="248"/>
      <c r="S1607" s="248"/>
      <c r="T1607" s="248"/>
      <c r="U1607" s="248"/>
      <c r="V1607" s="248"/>
      <c r="W1607" s="248"/>
      <c r="X1607" s="248"/>
      <c r="Y1607" s="248"/>
      <c r="Z1607" s="248"/>
      <c r="AA1607" s="248"/>
      <c r="AB1607" s="248"/>
      <c r="AC1607" s="248"/>
      <c r="AD1607" s="248"/>
      <c r="AP1607"/>
      <c r="AQ1607"/>
      <c r="AX1607"/>
    </row>
    <row r="1608" spans="18:50" ht="60" customHeight="1" x14ac:dyDescent="0.25">
      <c r="R1608" s="248"/>
      <c r="S1608" s="248"/>
      <c r="T1608" s="248"/>
      <c r="U1608" s="248"/>
      <c r="V1608" s="248"/>
      <c r="W1608" s="248"/>
      <c r="X1608" s="248"/>
      <c r="Y1608" s="248"/>
      <c r="Z1608" s="248"/>
      <c r="AA1608" s="248"/>
      <c r="AB1608" s="248"/>
      <c r="AC1608" s="248"/>
      <c r="AD1608" s="248"/>
      <c r="AP1608"/>
      <c r="AQ1608"/>
      <c r="AX1608"/>
    </row>
    <row r="1609" spans="18:50" ht="60" customHeight="1" x14ac:dyDescent="0.25">
      <c r="R1609" s="248"/>
      <c r="S1609" s="248"/>
      <c r="T1609" s="248"/>
      <c r="U1609" s="248"/>
      <c r="V1609" s="248"/>
      <c r="W1609" s="248"/>
      <c r="X1609" s="248"/>
      <c r="Y1609" s="248"/>
      <c r="Z1609" s="248"/>
      <c r="AA1609" s="248"/>
      <c r="AB1609" s="248"/>
      <c r="AC1609" s="248"/>
      <c r="AD1609" s="248"/>
      <c r="AP1609"/>
      <c r="AQ1609"/>
      <c r="AX1609"/>
    </row>
  </sheetData>
  <mergeCells count="160">
    <mergeCell ref="A1:D3"/>
    <mergeCell ref="E1:AY1"/>
    <mergeCell ref="E2:AY2"/>
    <mergeCell ref="E3:AD3"/>
    <mergeCell ref="AE3:AY3"/>
    <mergeCell ref="A4:D4"/>
    <mergeCell ref="E4:AY4"/>
    <mergeCell ref="A5:D5"/>
    <mergeCell ref="E5:AY5"/>
    <mergeCell ref="A6:D6"/>
    <mergeCell ref="E6:AY6"/>
    <mergeCell ref="A7:AY7"/>
    <mergeCell ref="A8:F8"/>
    <mergeCell ref="G8:S8"/>
    <mergeCell ref="T8:AF8"/>
    <mergeCell ref="AG8:AK8"/>
    <mergeCell ref="AL8:AM8"/>
    <mergeCell ref="AN8:AX8"/>
    <mergeCell ref="AY8:AY9"/>
    <mergeCell ref="A10:A15"/>
    <mergeCell ref="B10:B15"/>
    <mergeCell ref="C10:C15"/>
    <mergeCell ref="AF10:AF15"/>
    <mergeCell ref="AG10:AG15"/>
    <mergeCell ref="AH10:AH15"/>
    <mergeCell ref="AI10:AI15"/>
    <mergeCell ref="AJ10:AJ15"/>
    <mergeCell ref="AW10:AW15"/>
    <mergeCell ref="AX10:AX15"/>
    <mergeCell ref="AY10:AY15"/>
    <mergeCell ref="A16:A21"/>
    <mergeCell ref="B16:B21"/>
    <mergeCell ref="C16:C21"/>
    <mergeCell ref="AF16:AF21"/>
    <mergeCell ref="AG16:AG21"/>
    <mergeCell ref="AH16:AH21"/>
    <mergeCell ref="AI16:AI21"/>
    <mergeCell ref="AQ10:AQ15"/>
    <mergeCell ref="AR10:AR15"/>
    <mergeCell ref="AS10:AS15"/>
    <mergeCell ref="AT10:AT15"/>
    <mergeCell ref="AU10:AU15"/>
    <mergeCell ref="AV10:AV15"/>
    <mergeCell ref="AK10:AK15"/>
    <mergeCell ref="AL10:AL15"/>
    <mergeCell ref="AM10:AM15"/>
    <mergeCell ref="AN10:AN15"/>
    <mergeCell ref="AO10:AO15"/>
    <mergeCell ref="AP10:AP15"/>
    <mergeCell ref="AV16:AV21"/>
    <mergeCell ref="AW16:AW21"/>
    <mergeCell ref="AX16:AX21"/>
    <mergeCell ref="AY16:AY21"/>
    <mergeCell ref="A22:A27"/>
    <mergeCell ref="B22:B27"/>
    <mergeCell ref="C22:C27"/>
    <mergeCell ref="AF22:AF27"/>
    <mergeCell ref="AG22:AG27"/>
    <mergeCell ref="AH22:AH27"/>
    <mergeCell ref="AP16:AP21"/>
    <mergeCell ref="AQ16:AQ21"/>
    <mergeCell ref="AR16:AR21"/>
    <mergeCell ref="AS16:AS21"/>
    <mergeCell ref="AT16:AT21"/>
    <mergeCell ref="AU16:AU21"/>
    <mergeCell ref="AJ16:AJ21"/>
    <mergeCell ref="AK16:AK21"/>
    <mergeCell ref="AL16:AL21"/>
    <mergeCell ref="AM16:AM21"/>
    <mergeCell ref="AN16:AN21"/>
    <mergeCell ref="AO16:AO21"/>
    <mergeCell ref="AU22:AU27"/>
    <mergeCell ref="AV22:AV27"/>
    <mergeCell ref="AW22:AW27"/>
    <mergeCell ref="AX22:AX27"/>
    <mergeCell ref="AY22:AY27"/>
    <mergeCell ref="A28:A33"/>
    <mergeCell ref="B28:B33"/>
    <mergeCell ref="C28:C33"/>
    <mergeCell ref="AF28:AF33"/>
    <mergeCell ref="AG28:AG33"/>
    <mergeCell ref="AO22:AO27"/>
    <mergeCell ref="AP22:AP27"/>
    <mergeCell ref="AQ22:AQ27"/>
    <mergeCell ref="AR22:AR27"/>
    <mergeCell ref="AH28:AH33"/>
    <mergeCell ref="AS22:AS27"/>
    <mergeCell ref="AT22:AT27"/>
    <mergeCell ref="AI22:AI27"/>
    <mergeCell ref="AJ22:AJ27"/>
    <mergeCell ref="AK22:AK27"/>
    <mergeCell ref="AL22:AL27"/>
    <mergeCell ref="AM22:AM27"/>
    <mergeCell ref="AN22:AN27"/>
    <mergeCell ref="AY28:AY33"/>
    <mergeCell ref="AN28:AN33"/>
    <mergeCell ref="AO28:AO33"/>
    <mergeCell ref="AP28:AP33"/>
    <mergeCell ref="AQ28:AQ33"/>
    <mergeCell ref="AR28:AR33"/>
    <mergeCell ref="AS28:AS33"/>
    <mergeCell ref="AI28:AI33"/>
    <mergeCell ref="AJ28:AJ33"/>
    <mergeCell ref="AK28:AK33"/>
    <mergeCell ref="AL28:AL33"/>
    <mergeCell ref="AM28:AM33"/>
    <mergeCell ref="AT28:AT33"/>
    <mergeCell ref="AU28:AU33"/>
    <mergeCell ref="AV28:AV33"/>
    <mergeCell ref="AW28:AW33"/>
    <mergeCell ref="AX28:AX33"/>
    <mergeCell ref="AU34:AU39"/>
    <mergeCell ref="AV34:AV39"/>
    <mergeCell ref="AW34:AW39"/>
    <mergeCell ref="AX34:AX39"/>
    <mergeCell ref="AY34:AY39"/>
    <mergeCell ref="A40:C42"/>
    <mergeCell ref="AG40:AG42"/>
    <mergeCell ref="AH40:AH42"/>
    <mergeCell ref="AI40:AI42"/>
    <mergeCell ref="AJ40:AJ42"/>
    <mergeCell ref="AO34:AO39"/>
    <mergeCell ref="AP34:AP39"/>
    <mergeCell ref="AQ34:AQ39"/>
    <mergeCell ref="AR34:AR39"/>
    <mergeCell ref="AS34:AS39"/>
    <mergeCell ref="AT34:AT39"/>
    <mergeCell ref="AI34:AI39"/>
    <mergeCell ref="AJ34:AJ39"/>
    <mergeCell ref="AK34:AK39"/>
    <mergeCell ref="AL34:AL39"/>
    <mergeCell ref="AM34:AM39"/>
    <mergeCell ref="AN34:AN39"/>
    <mergeCell ref="A34:A39"/>
    <mergeCell ref="B34:B39"/>
    <mergeCell ref="C34:C39"/>
    <mergeCell ref="AF34:AF39"/>
    <mergeCell ref="AG34:AG39"/>
    <mergeCell ref="AH34:AH39"/>
    <mergeCell ref="C47:I47"/>
    <mergeCell ref="J47:P47"/>
    <mergeCell ref="AW40:AW42"/>
    <mergeCell ref="AX40:AX42"/>
    <mergeCell ref="AY40:AY42"/>
    <mergeCell ref="C45:I45"/>
    <mergeCell ref="J45:P45"/>
    <mergeCell ref="C46:I46"/>
    <mergeCell ref="J46:P46"/>
    <mergeCell ref="AQ40:AQ42"/>
    <mergeCell ref="AR40:AR42"/>
    <mergeCell ref="AS40:AS42"/>
    <mergeCell ref="AT40:AT42"/>
    <mergeCell ref="AU40:AU42"/>
    <mergeCell ref="AV40:AV42"/>
    <mergeCell ref="AK40:AK42"/>
    <mergeCell ref="AL40:AL42"/>
    <mergeCell ref="AM40:AM42"/>
    <mergeCell ref="AN40:AN42"/>
    <mergeCell ref="AO40:AO42"/>
    <mergeCell ref="AP40:AP42"/>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R507"/>
  <sheetViews>
    <sheetView zoomScale="59" zoomScaleNormal="59" workbookViewId="0">
      <selection activeCell="D13" sqref="D13"/>
    </sheetView>
  </sheetViews>
  <sheetFormatPr baseColWidth="10" defaultColWidth="11.42578125" defaultRowHeight="15" x14ac:dyDescent="0.25"/>
  <cols>
    <col min="1" max="1" width="16.42578125" style="255" customWidth="1"/>
    <col min="2" max="2" width="21.7109375" style="255" customWidth="1"/>
    <col min="3" max="3" width="23.140625" style="255" customWidth="1"/>
    <col min="4" max="4" width="33.140625" style="255" customWidth="1"/>
    <col min="5" max="5" width="24.7109375" style="255" customWidth="1"/>
    <col min="6" max="6" width="27.7109375" style="255" customWidth="1"/>
    <col min="7" max="7" width="30.42578125" style="255" customWidth="1"/>
    <col min="8" max="8" width="20.28515625" style="255" customWidth="1"/>
    <col min="9" max="9" width="18.42578125" style="256" customWidth="1"/>
    <col min="10" max="10" width="15.140625" style="256" customWidth="1"/>
    <col min="11" max="11" width="11.42578125" style="256"/>
    <col min="12" max="12" width="14.42578125" style="256" customWidth="1"/>
    <col min="13" max="13" width="14.140625" style="256" customWidth="1"/>
    <col min="14" max="14" width="34.28515625" style="255" customWidth="1"/>
    <col min="15" max="15" width="16.42578125" style="254" bestFit="1" customWidth="1"/>
    <col min="16" max="18" width="11.42578125" style="255"/>
    <col min="19" max="19" width="13.7109375" style="255" bestFit="1" customWidth="1"/>
    <col min="20" max="16384" width="11.42578125" style="255"/>
  </cols>
  <sheetData>
    <row r="1" spans="1:14" ht="29.25" customHeight="1" x14ac:dyDescent="0.25">
      <c r="A1" s="909"/>
      <c r="B1" s="910"/>
      <c r="C1" s="915" t="s">
        <v>0</v>
      </c>
      <c r="D1" s="916"/>
      <c r="E1" s="916"/>
      <c r="F1" s="916"/>
      <c r="G1" s="916"/>
      <c r="H1" s="916"/>
      <c r="I1" s="916"/>
      <c r="J1" s="916"/>
      <c r="K1" s="916"/>
      <c r="L1" s="916"/>
      <c r="M1" s="916"/>
      <c r="N1" s="917"/>
    </row>
    <row r="2" spans="1:14" ht="33.75" customHeight="1" thickBot="1" x14ac:dyDescent="0.3">
      <c r="A2" s="911"/>
      <c r="B2" s="912"/>
      <c r="C2" s="918" t="s">
        <v>266</v>
      </c>
      <c r="D2" s="919"/>
      <c r="E2" s="919"/>
      <c r="F2" s="919"/>
      <c r="G2" s="919"/>
      <c r="H2" s="920"/>
      <c r="I2" s="920"/>
      <c r="J2" s="920"/>
      <c r="K2" s="920"/>
      <c r="L2" s="920"/>
      <c r="M2" s="920"/>
      <c r="N2" s="921"/>
    </row>
    <row r="3" spans="1:14" ht="18.75" thickBot="1" x14ac:dyDescent="0.3">
      <c r="A3" s="913"/>
      <c r="B3" s="914"/>
      <c r="C3" s="922" t="s">
        <v>154</v>
      </c>
      <c r="D3" s="923"/>
      <c r="E3" s="923"/>
      <c r="F3" s="923"/>
      <c r="G3" s="923"/>
      <c r="H3" s="924" t="s">
        <v>205</v>
      </c>
      <c r="I3" s="925"/>
      <c r="J3" s="925"/>
      <c r="K3" s="925"/>
      <c r="L3" s="925"/>
      <c r="M3" s="925"/>
      <c r="N3" s="926"/>
    </row>
    <row r="4" spans="1:14" ht="26.25" customHeight="1" thickBot="1" x14ac:dyDescent="0.3">
      <c r="A4" s="927" t="s">
        <v>4</v>
      </c>
      <c r="B4" s="928"/>
      <c r="C4" s="929" t="s">
        <v>206</v>
      </c>
      <c r="D4" s="929"/>
      <c r="E4" s="929"/>
      <c r="F4" s="929"/>
      <c r="G4" s="929"/>
      <c r="H4" s="929"/>
      <c r="I4" s="929"/>
      <c r="J4" s="929"/>
      <c r="K4" s="929"/>
      <c r="L4" s="929"/>
      <c r="M4" s="929"/>
      <c r="N4" s="930"/>
    </row>
    <row r="5" spans="1:14" ht="29.25" customHeight="1" thickBot="1" x14ac:dyDescent="0.3">
      <c r="A5" s="899" t="s">
        <v>6</v>
      </c>
      <c r="B5" s="900"/>
      <c r="C5" s="901" t="s">
        <v>7</v>
      </c>
      <c r="D5" s="901"/>
      <c r="E5" s="901"/>
      <c r="F5" s="901"/>
      <c r="G5" s="901"/>
      <c r="H5" s="901"/>
      <c r="I5" s="901"/>
      <c r="J5" s="901"/>
      <c r="K5" s="901"/>
      <c r="L5" s="901"/>
      <c r="M5" s="901"/>
      <c r="N5" s="902"/>
    </row>
    <row r="7" spans="1:14" ht="28.5" customHeight="1" x14ac:dyDescent="0.25">
      <c r="A7" s="903" t="s">
        <v>267</v>
      </c>
      <c r="B7" s="904"/>
      <c r="C7" s="904"/>
      <c r="D7" s="904"/>
      <c r="E7" s="904"/>
      <c r="F7" s="904"/>
      <c r="G7" s="904"/>
      <c r="H7" s="905"/>
    </row>
    <row r="8" spans="1:14" ht="33.75" customHeight="1" x14ac:dyDescent="0.25">
      <c r="A8" s="257" t="s">
        <v>268</v>
      </c>
      <c r="B8" s="258" t="s">
        <v>269</v>
      </c>
      <c r="C8" s="258" t="s">
        <v>270</v>
      </c>
      <c r="D8" s="258" t="s">
        <v>271</v>
      </c>
      <c r="E8" s="258" t="s">
        <v>272</v>
      </c>
      <c r="F8" s="258" t="s">
        <v>273</v>
      </c>
      <c r="G8" s="258" t="s">
        <v>274</v>
      </c>
      <c r="H8" s="259" t="s">
        <v>275</v>
      </c>
    </row>
    <row r="9" spans="1:14" ht="19.5" customHeight="1" x14ac:dyDescent="0.25">
      <c r="A9" s="260" t="s">
        <v>276</v>
      </c>
      <c r="B9" s="261"/>
      <c r="C9" s="261"/>
      <c r="D9" s="261"/>
      <c r="E9" s="261"/>
      <c r="F9" s="261"/>
      <c r="G9" s="261"/>
      <c r="H9" s="262"/>
    </row>
    <row r="10" spans="1:14" ht="19.5" customHeight="1" x14ac:dyDescent="0.25">
      <c r="A10" s="260" t="s">
        <v>277</v>
      </c>
      <c r="B10" s="261"/>
      <c r="C10" s="261"/>
      <c r="D10" s="261"/>
      <c r="E10" s="261"/>
      <c r="F10" s="261"/>
      <c r="G10" s="261"/>
      <c r="H10" s="262"/>
    </row>
    <row r="11" spans="1:14" ht="19.5" customHeight="1" x14ac:dyDescent="0.25">
      <c r="A11" s="260" t="s">
        <v>278</v>
      </c>
      <c r="B11" s="261"/>
      <c r="C11" s="261"/>
      <c r="D11" s="261"/>
      <c r="E11" s="261"/>
      <c r="F11" s="261"/>
      <c r="G11" s="261"/>
      <c r="H11" s="262"/>
    </row>
    <row r="12" spans="1:14" ht="19.5" customHeight="1" x14ac:dyDescent="0.25">
      <c r="A12" s="260" t="s">
        <v>279</v>
      </c>
      <c r="B12" s="263" t="s">
        <v>280</v>
      </c>
      <c r="C12" s="264">
        <v>12631000000</v>
      </c>
      <c r="D12" s="956">
        <v>12631000000</v>
      </c>
      <c r="E12" s="265">
        <v>1743303304</v>
      </c>
      <c r="F12" s="266">
        <v>1743303304</v>
      </c>
      <c r="G12" s="267">
        <v>1249375191</v>
      </c>
      <c r="H12" s="268">
        <v>0.71667115420094452</v>
      </c>
    </row>
    <row r="13" spans="1:14" ht="19.5" customHeight="1" x14ac:dyDescent="0.25">
      <c r="A13" s="260" t="s">
        <v>281</v>
      </c>
      <c r="B13" s="263" t="s">
        <v>280</v>
      </c>
      <c r="C13" s="264">
        <v>12631000000</v>
      </c>
      <c r="D13" s="956">
        <v>12631000000</v>
      </c>
      <c r="E13" s="265">
        <v>1743303304</v>
      </c>
      <c r="F13" s="266">
        <v>1743303304</v>
      </c>
      <c r="G13" s="267">
        <v>1249375191</v>
      </c>
      <c r="H13" s="268">
        <v>0.71667115420094452</v>
      </c>
    </row>
    <row r="14" spans="1:14" ht="19.5" customHeight="1" x14ac:dyDescent="0.25">
      <c r="A14" s="260" t="s">
        <v>282</v>
      </c>
      <c r="B14" s="263" t="s">
        <v>280</v>
      </c>
      <c r="C14" s="264">
        <v>12631000000</v>
      </c>
      <c r="D14" s="956">
        <v>12631000000</v>
      </c>
      <c r="E14" s="265">
        <v>11235201532</v>
      </c>
      <c r="F14" s="266">
        <v>11235201532</v>
      </c>
      <c r="G14" s="267">
        <v>2199058005</v>
      </c>
      <c r="H14" s="268">
        <v>0.195729288765908</v>
      </c>
    </row>
    <row r="15" spans="1:14" ht="16.5" customHeight="1" thickBot="1" x14ac:dyDescent="0.3"/>
    <row r="16" spans="1:14" ht="26.25" customHeight="1" x14ac:dyDescent="0.25">
      <c r="A16" s="903" t="s">
        <v>283</v>
      </c>
      <c r="B16" s="904"/>
      <c r="C16" s="904"/>
      <c r="D16" s="904"/>
      <c r="E16" s="904"/>
      <c r="F16" s="904"/>
      <c r="G16" s="904"/>
      <c r="H16" s="905"/>
    </row>
    <row r="17" spans="1:15" ht="30.75" customHeight="1" x14ac:dyDescent="0.25">
      <c r="A17" s="257" t="s">
        <v>284</v>
      </c>
      <c r="B17" s="258" t="s">
        <v>269</v>
      </c>
      <c r="C17" s="258" t="s">
        <v>270</v>
      </c>
      <c r="D17" s="258" t="s">
        <v>271</v>
      </c>
      <c r="E17" s="258" t="s">
        <v>272</v>
      </c>
      <c r="F17" s="258" t="s">
        <v>273</v>
      </c>
      <c r="G17" s="258" t="s">
        <v>274</v>
      </c>
      <c r="H17" s="259" t="s">
        <v>275</v>
      </c>
    </row>
    <row r="18" spans="1:15" customFormat="1" x14ac:dyDescent="0.25">
      <c r="A18" s="269" t="s">
        <v>285</v>
      </c>
      <c r="B18" s="270" t="s">
        <v>286</v>
      </c>
      <c r="C18" s="271">
        <v>12146350000</v>
      </c>
      <c r="D18" s="271">
        <v>12146350000</v>
      </c>
      <c r="E18" s="271">
        <v>0</v>
      </c>
      <c r="F18" s="271">
        <v>0</v>
      </c>
      <c r="G18" s="271">
        <v>0</v>
      </c>
      <c r="H18" s="272">
        <v>0</v>
      </c>
      <c r="I18" s="40"/>
      <c r="J18" s="40"/>
      <c r="K18" s="40"/>
      <c r="L18" s="40"/>
      <c r="M18" s="40"/>
      <c r="O18" s="273"/>
    </row>
    <row r="19" spans="1:15" customFormat="1" x14ac:dyDescent="0.25">
      <c r="A19" s="269" t="s">
        <v>287</v>
      </c>
      <c r="B19" s="270" t="s">
        <v>286</v>
      </c>
      <c r="C19" s="274">
        <v>12146350000</v>
      </c>
      <c r="D19" s="274">
        <v>12146350000</v>
      </c>
      <c r="E19" s="274">
        <v>0</v>
      </c>
      <c r="F19" s="274">
        <v>0</v>
      </c>
      <c r="G19" s="274">
        <v>0</v>
      </c>
      <c r="H19" s="272">
        <v>0</v>
      </c>
      <c r="I19" s="40"/>
      <c r="J19" s="40"/>
      <c r="K19" s="40"/>
      <c r="L19" s="40"/>
      <c r="M19" s="40"/>
      <c r="O19" s="273"/>
    </row>
    <row r="20" spans="1:15" customFormat="1" x14ac:dyDescent="0.25">
      <c r="A20" s="269" t="s">
        <v>288</v>
      </c>
      <c r="B20" s="270" t="s">
        <v>286</v>
      </c>
      <c r="C20" s="274">
        <v>12146350000</v>
      </c>
      <c r="D20" s="274">
        <v>12146350000</v>
      </c>
      <c r="E20" s="271">
        <v>81508773</v>
      </c>
      <c r="F20" s="274">
        <v>992773</v>
      </c>
      <c r="G20" s="274">
        <f>+F20</f>
        <v>992773</v>
      </c>
      <c r="H20" s="275">
        <f>+G20/E20</f>
        <v>1.2179952702759985E-2</v>
      </c>
      <c r="I20" s="40"/>
      <c r="J20" s="40"/>
      <c r="K20" s="40"/>
      <c r="L20" s="40"/>
      <c r="M20" s="40"/>
      <c r="O20" s="273"/>
    </row>
    <row r="21" spans="1:15" customFormat="1" x14ac:dyDescent="0.25">
      <c r="A21" s="269" t="s">
        <v>289</v>
      </c>
      <c r="B21" s="270" t="s">
        <v>286</v>
      </c>
      <c r="C21" s="274">
        <v>8542659590</v>
      </c>
      <c r="D21" s="274">
        <v>12146350000</v>
      </c>
      <c r="E21" s="274">
        <v>195329892</v>
      </c>
      <c r="F21" s="274">
        <v>8844373</v>
      </c>
      <c r="G21" s="274">
        <v>8844373</v>
      </c>
      <c r="H21" s="275">
        <v>4.5279157785025552E-2</v>
      </c>
      <c r="I21" s="40"/>
      <c r="J21" s="40"/>
      <c r="K21" s="40"/>
      <c r="L21" s="40"/>
      <c r="M21" s="40"/>
      <c r="O21" s="273"/>
    </row>
    <row r="22" spans="1:15" customFormat="1" x14ac:dyDescent="0.25">
      <c r="A22" s="269" t="s">
        <v>290</v>
      </c>
      <c r="B22" s="270" t="s">
        <v>286</v>
      </c>
      <c r="C22" s="274">
        <v>8542659590</v>
      </c>
      <c r="D22" s="274">
        <v>12146350000</v>
      </c>
      <c r="E22" s="274">
        <v>195329892</v>
      </c>
      <c r="F22" s="274">
        <v>15580206</v>
      </c>
      <c r="G22" s="274">
        <v>15580206</v>
      </c>
      <c r="H22" s="275">
        <v>7.976355201179347E-2</v>
      </c>
      <c r="I22" s="40"/>
      <c r="J22" s="40"/>
      <c r="K22" s="40"/>
      <c r="L22" s="40"/>
      <c r="M22" s="40"/>
      <c r="O22" s="273"/>
    </row>
    <row r="23" spans="1:15" customFormat="1" x14ac:dyDescent="0.25">
      <c r="A23" s="269" t="s">
        <v>291</v>
      </c>
      <c r="B23" s="270" t="s">
        <v>286</v>
      </c>
      <c r="C23" s="274">
        <v>8542659591</v>
      </c>
      <c r="D23" s="274">
        <v>12146350000</v>
      </c>
      <c r="E23" s="274">
        <v>195329892</v>
      </c>
      <c r="F23" s="274">
        <v>56184439</v>
      </c>
      <c r="G23" s="274">
        <v>56184439</v>
      </c>
      <c r="H23" s="276">
        <f t="shared" ref="H23:H29" si="0">+G23/E23</f>
        <v>0.28763871430390181</v>
      </c>
      <c r="I23" s="40"/>
      <c r="J23" s="40"/>
      <c r="K23" s="40"/>
      <c r="L23" s="40"/>
      <c r="M23" s="40"/>
      <c r="O23" s="273"/>
    </row>
    <row r="24" spans="1:15" customFormat="1" x14ac:dyDescent="0.25">
      <c r="A24" s="269" t="s">
        <v>276</v>
      </c>
      <c r="B24" s="270" t="s">
        <v>286</v>
      </c>
      <c r="C24" s="274">
        <v>8542659591</v>
      </c>
      <c r="D24" s="274">
        <v>12146350000</v>
      </c>
      <c r="E24" s="274">
        <v>420810660</v>
      </c>
      <c r="F24" s="274">
        <v>333041893</v>
      </c>
      <c r="G24" s="274">
        <v>333041893</v>
      </c>
      <c r="H24" s="276">
        <f t="shared" si="0"/>
        <v>0.79142931645315262</v>
      </c>
      <c r="I24" s="40"/>
      <c r="J24" s="40"/>
      <c r="K24" s="40"/>
      <c r="L24" s="40"/>
      <c r="M24" s="40"/>
      <c r="O24" s="273"/>
    </row>
    <row r="25" spans="1:15" customFormat="1" x14ac:dyDescent="0.25">
      <c r="A25" s="269" t="s">
        <v>277</v>
      </c>
      <c r="B25" s="270" t="s">
        <v>286</v>
      </c>
      <c r="C25" s="274">
        <v>8542659591</v>
      </c>
      <c r="D25" s="274">
        <v>12151014184</v>
      </c>
      <c r="E25" s="274">
        <v>420810660</v>
      </c>
      <c r="F25" s="274">
        <v>350335493</v>
      </c>
      <c r="G25" s="274">
        <v>350335493</v>
      </c>
      <c r="H25" s="276">
        <f t="shared" si="0"/>
        <v>0.83252523355753394</v>
      </c>
      <c r="I25" s="40"/>
      <c r="J25" s="40"/>
      <c r="K25" s="40"/>
      <c r="L25" s="40"/>
      <c r="M25" s="40"/>
      <c r="O25" s="136"/>
    </row>
    <row r="26" spans="1:15" customFormat="1" x14ac:dyDescent="0.25">
      <c r="A26" s="269" t="s">
        <v>278</v>
      </c>
      <c r="B26" s="270" t="s">
        <v>286</v>
      </c>
      <c r="C26" s="274">
        <v>8542659591</v>
      </c>
      <c r="D26" s="274">
        <v>12151014184</v>
      </c>
      <c r="E26" s="274">
        <v>655996905</v>
      </c>
      <c r="F26" s="274">
        <v>367385393</v>
      </c>
      <c r="G26" s="274">
        <v>367385393</v>
      </c>
      <c r="H26" s="276">
        <f t="shared" si="0"/>
        <v>0.56004135110972819</v>
      </c>
      <c r="I26" s="40"/>
      <c r="J26" s="40"/>
      <c r="K26" s="40"/>
      <c r="L26" s="40"/>
      <c r="M26" s="40"/>
      <c r="O26" s="273"/>
    </row>
    <row r="27" spans="1:15" customFormat="1" x14ac:dyDescent="0.25">
      <c r="A27" s="269" t="s">
        <v>279</v>
      </c>
      <c r="B27" s="270" t="s">
        <v>286</v>
      </c>
      <c r="C27" s="274">
        <v>8542659591</v>
      </c>
      <c r="D27" s="274">
        <v>12151014184</v>
      </c>
      <c r="E27" s="274">
        <v>7559884927</v>
      </c>
      <c r="F27" s="274">
        <v>702906236</v>
      </c>
      <c r="G27" s="274">
        <v>702906236</v>
      </c>
      <c r="H27" s="276">
        <f t="shared" si="0"/>
        <v>9.2978430596156611E-2</v>
      </c>
      <c r="I27" s="40"/>
      <c r="J27" s="40"/>
      <c r="K27" s="40"/>
      <c r="L27" s="40"/>
      <c r="M27" s="40"/>
      <c r="O27" s="273"/>
    </row>
    <row r="28" spans="1:15" customFormat="1" x14ac:dyDescent="0.25">
      <c r="A28" s="269" t="s">
        <v>281</v>
      </c>
      <c r="B28" s="270" t="s">
        <v>286</v>
      </c>
      <c r="C28" s="274">
        <f>+D27</f>
        <v>12151014184</v>
      </c>
      <c r="D28" s="274">
        <v>12151014184</v>
      </c>
      <c r="E28" s="274">
        <f>+[1]INVERSIÓN!BC45</f>
        <v>8151384927</v>
      </c>
      <c r="F28" s="274">
        <v>1242456231</v>
      </c>
      <c r="G28" s="274">
        <v>1242456231</v>
      </c>
      <c r="H28" s="276">
        <f t="shared" si="0"/>
        <v>0.15242271615521269</v>
      </c>
      <c r="I28" s="40"/>
      <c r="J28" s="40"/>
      <c r="K28" s="40"/>
      <c r="L28" s="40"/>
      <c r="M28" s="40"/>
      <c r="O28" s="136"/>
    </row>
    <row r="29" spans="1:15" customFormat="1" ht="15.75" thickBot="1" x14ac:dyDescent="0.3">
      <c r="A29" s="277" t="s">
        <v>282</v>
      </c>
      <c r="B29" s="270" t="s">
        <v>286</v>
      </c>
      <c r="C29" s="274">
        <f>+D28</f>
        <v>12151014184</v>
      </c>
      <c r="D29" s="274">
        <v>11411014184</v>
      </c>
      <c r="E29" s="274">
        <v>11223089870</v>
      </c>
      <c r="F29" s="274">
        <v>8223142105</v>
      </c>
      <c r="G29" s="274">
        <v>8223142105</v>
      </c>
      <c r="H29" s="276">
        <f t="shared" si="0"/>
        <v>0.73269858837903079</v>
      </c>
      <c r="I29" s="40"/>
      <c r="J29" s="40"/>
      <c r="K29" s="40"/>
      <c r="L29" s="40"/>
      <c r="M29" s="40"/>
      <c r="O29" s="273"/>
    </row>
    <row r="30" spans="1:15" ht="16.5" customHeight="1" thickBot="1" x14ac:dyDescent="0.3"/>
    <row r="31" spans="1:15" ht="24.75" customHeight="1" x14ac:dyDescent="0.25">
      <c r="A31" s="903" t="s">
        <v>292</v>
      </c>
      <c r="B31" s="904"/>
      <c r="C31" s="904"/>
      <c r="D31" s="904"/>
      <c r="E31" s="904"/>
      <c r="F31" s="904"/>
      <c r="G31" s="904"/>
      <c r="H31" s="905"/>
    </row>
    <row r="32" spans="1:15" ht="25.5" customHeight="1" x14ac:dyDescent="0.25">
      <c r="A32" s="257" t="s">
        <v>22</v>
      </c>
      <c r="B32" s="258" t="s">
        <v>269</v>
      </c>
      <c r="C32" s="258" t="s">
        <v>270</v>
      </c>
      <c r="D32" s="258" t="s">
        <v>271</v>
      </c>
      <c r="E32" s="258" t="s">
        <v>272</v>
      </c>
      <c r="F32" s="258" t="s">
        <v>273</v>
      </c>
      <c r="G32" s="258" t="s">
        <v>274</v>
      </c>
      <c r="H32" s="259" t="s">
        <v>275</v>
      </c>
    </row>
    <row r="33" spans="1:8" ht="16.5" customHeight="1" x14ac:dyDescent="0.25">
      <c r="A33" s="278" t="s">
        <v>285</v>
      </c>
      <c r="B33" s="143" t="s">
        <v>286</v>
      </c>
      <c r="C33" s="279">
        <v>4463100000</v>
      </c>
      <c r="D33" s="280">
        <f>+C33</f>
        <v>4463100000</v>
      </c>
      <c r="E33" s="280">
        <v>3603745816</v>
      </c>
      <c r="F33" s="280">
        <v>0</v>
      </c>
      <c r="G33" s="280">
        <v>0</v>
      </c>
      <c r="H33" s="281">
        <v>0</v>
      </c>
    </row>
    <row r="34" spans="1:8" ht="16.5" customHeight="1" x14ac:dyDescent="0.25">
      <c r="A34" s="278" t="s">
        <v>287</v>
      </c>
      <c r="B34" s="143" t="s">
        <v>286</v>
      </c>
      <c r="C34" s="279">
        <v>4463100000</v>
      </c>
      <c r="D34" s="280">
        <f>+C34</f>
        <v>4463100000</v>
      </c>
      <c r="E34" s="280">
        <v>3603745816</v>
      </c>
      <c r="F34" s="280">
        <v>2595633</v>
      </c>
      <c r="G34" s="280">
        <f>+F34</f>
        <v>2595633</v>
      </c>
      <c r="H34" s="282">
        <f t="shared" ref="H34:H44" si="1">G34/E34</f>
        <v>7.2025973321310406E-4</v>
      </c>
    </row>
    <row r="35" spans="1:8" ht="16.5" customHeight="1" x14ac:dyDescent="0.25">
      <c r="A35" s="278" t="s">
        <v>288</v>
      </c>
      <c r="B35" s="143" t="s">
        <v>286</v>
      </c>
      <c r="C35" s="283">
        <v>5303100000</v>
      </c>
      <c r="D35" s="284">
        <v>5463100000</v>
      </c>
      <c r="E35" s="284">
        <v>3633620826</v>
      </c>
      <c r="F35" s="285">
        <v>16045733</v>
      </c>
      <c r="G35" s="285">
        <v>16045733</v>
      </c>
      <c r="H35" s="282">
        <f t="shared" si="1"/>
        <v>4.4159073740403535E-3</v>
      </c>
    </row>
    <row r="36" spans="1:8" ht="16.5" customHeight="1" x14ac:dyDescent="0.25">
      <c r="A36" s="278" t="s">
        <v>289</v>
      </c>
      <c r="B36" s="143" t="s">
        <v>286</v>
      </c>
      <c r="C36" s="283">
        <v>5463100000</v>
      </c>
      <c r="D36" s="284">
        <v>5463100000</v>
      </c>
      <c r="E36" s="284">
        <v>3941021398</v>
      </c>
      <c r="F36" s="285">
        <v>198960805</v>
      </c>
      <c r="G36" s="285">
        <v>16045733</v>
      </c>
      <c r="H36" s="282">
        <f t="shared" si="1"/>
        <v>4.0714655871046355E-3</v>
      </c>
    </row>
    <row r="37" spans="1:8" ht="16.5" customHeight="1" x14ac:dyDescent="0.25">
      <c r="A37" s="278" t="s">
        <v>290</v>
      </c>
      <c r="B37" s="143" t="s">
        <v>286</v>
      </c>
      <c r="C37" s="283">
        <v>5463100000</v>
      </c>
      <c r="D37" s="284">
        <v>5463100000</v>
      </c>
      <c r="E37" s="284">
        <v>4856716011</v>
      </c>
      <c r="F37" s="285">
        <v>1128813418</v>
      </c>
      <c r="G37" s="285">
        <v>1128813418</v>
      </c>
      <c r="H37" s="282">
        <f t="shared" si="1"/>
        <v>0.23242318789967231</v>
      </c>
    </row>
    <row r="38" spans="1:8" ht="16.5" customHeight="1" x14ac:dyDescent="0.25">
      <c r="A38" s="278" t="s">
        <v>291</v>
      </c>
      <c r="B38" s="143" t="s">
        <v>286</v>
      </c>
      <c r="C38" s="283">
        <v>5463100000</v>
      </c>
      <c r="D38" s="284">
        <v>5873100000</v>
      </c>
      <c r="E38" s="284">
        <v>4906293889</v>
      </c>
      <c r="F38" s="285">
        <v>1192549296</v>
      </c>
      <c r="G38" s="285">
        <v>1192549296</v>
      </c>
      <c r="H38" s="282">
        <f t="shared" si="1"/>
        <v>0.24306519808642471</v>
      </c>
    </row>
    <row r="39" spans="1:8" ht="16.5" customHeight="1" x14ac:dyDescent="0.25">
      <c r="A39" s="278" t="s">
        <v>276</v>
      </c>
      <c r="B39" s="143" t="s">
        <v>286</v>
      </c>
      <c r="C39" s="283">
        <v>5463100000</v>
      </c>
      <c r="D39" s="284">
        <v>5873100000</v>
      </c>
      <c r="E39" s="284">
        <v>4906293889</v>
      </c>
      <c r="F39" s="285">
        <v>1206707296</v>
      </c>
      <c r="G39" s="285">
        <v>1206707296</v>
      </c>
      <c r="H39" s="282">
        <f t="shared" si="1"/>
        <v>0.24595087927885032</v>
      </c>
    </row>
    <row r="40" spans="1:8" ht="16.5" customHeight="1" x14ac:dyDescent="0.25">
      <c r="A40" s="278" t="s">
        <v>277</v>
      </c>
      <c r="B40" s="143" t="s">
        <v>286</v>
      </c>
      <c r="C40" s="283">
        <v>5463100000</v>
      </c>
      <c r="D40" s="284">
        <v>5873100000</v>
      </c>
      <c r="E40" s="284">
        <v>4906293889</v>
      </c>
      <c r="F40" s="285">
        <v>1217797729</v>
      </c>
      <c r="G40" s="285">
        <v>1217797729</v>
      </c>
      <c r="H40" s="282">
        <f t="shared" si="1"/>
        <v>0.24821132947831043</v>
      </c>
    </row>
    <row r="41" spans="1:8" ht="16.5" customHeight="1" x14ac:dyDescent="0.25">
      <c r="A41" s="278" t="s">
        <v>278</v>
      </c>
      <c r="B41" s="143" t="s">
        <v>286</v>
      </c>
      <c r="C41" s="283">
        <v>5463100000</v>
      </c>
      <c r="D41" s="284">
        <v>5873100000</v>
      </c>
      <c r="E41" s="284">
        <v>5327478752</v>
      </c>
      <c r="F41" s="285">
        <v>1445834220</v>
      </c>
      <c r="G41" s="285">
        <v>1445834220</v>
      </c>
      <c r="H41" s="282">
        <f t="shared" si="1"/>
        <v>0.27139183229162883</v>
      </c>
    </row>
    <row r="42" spans="1:8" ht="16.5" customHeight="1" x14ac:dyDescent="0.25">
      <c r="A42" s="278" t="s">
        <v>279</v>
      </c>
      <c r="B42" s="143" t="s">
        <v>286</v>
      </c>
      <c r="C42" s="283">
        <v>5463100000</v>
      </c>
      <c r="D42" s="285">
        <v>7980457084</v>
      </c>
      <c r="E42" s="285">
        <v>5327478752</v>
      </c>
      <c r="F42" s="285">
        <v>1452913220</v>
      </c>
      <c r="G42" s="285">
        <v>1452913220</v>
      </c>
      <c r="H42" s="282">
        <f t="shared" si="1"/>
        <v>0.27272060342888438</v>
      </c>
    </row>
    <row r="43" spans="1:8" ht="16.5" customHeight="1" x14ac:dyDescent="0.25">
      <c r="A43" s="278" t="s">
        <v>281</v>
      </c>
      <c r="B43" s="143" t="s">
        <v>286</v>
      </c>
      <c r="C43" s="283">
        <v>5463100000</v>
      </c>
      <c r="D43" s="285">
        <v>8130457084</v>
      </c>
      <c r="E43" s="285">
        <v>5490474155</v>
      </c>
      <c r="F43" s="285">
        <v>1571237600</v>
      </c>
      <c r="G43" s="285">
        <v>1571237600</v>
      </c>
      <c r="H43" s="282">
        <f t="shared" si="1"/>
        <v>0.28617521103694188</v>
      </c>
    </row>
    <row r="44" spans="1:8" ht="16.5" customHeight="1" thickBot="1" x14ac:dyDescent="0.3">
      <c r="A44" s="286" t="s">
        <v>282</v>
      </c>
      <c r="B44" s="143" t="s">
        <v>286</v>
      </c>
      <c r="C44" s="283">
        <v>5463100000</v>
      </c>
      <c r="D44" s="285">
        <v>8130457084</v>
      </c>
      <c r="E44" s="285">
        <v>8086652008</v>
      </c>
      <c r="F44" s="285">
        <v>6058406344</v>
      </c>
      <c r="G44" s="285">
        <v>6058406344</v>
      </c>
      <c r="H44" s="282">
        <f t="shared" si="1"/>
        <v>0.74918598426227712</v>
      </c>
    </row>
    <row r="45" spans="1:8" ht="16.5" customHeight="1" thickBot="1" x14ac:dyDescent="0.3"/>
    <row r="46" spans="1:8" ht="21" thickBot="1" x14ac:dyDescent="0.3">
      <c r="A46" s="906" t="s">
        <v>293</v>
      </c>
      <c r="B46" s="907"/>
      <c r="C46" s="907"/>
      <c r="D46" s="907"/>
      <c r="E46" s="907"/>
      <c r="F46" s="907"/>
      <c r="G46" s="907"/>
      <c r="H46" s="908"/>
    </row>
    <row r="47" spans="1:8" ht="32.25" customHeight="1" x14ac:dyDescent="0.25">
      <c r="A47" s="287" t="s">
        <v>22</v>
      </c>
      <c r="B47" s="288" t="s">
        <v>269</v>
      </c>
      <c r="C47" s="288" t="s">
        <v>270</v>
      </c>
      <c r="D47" s="288" t="s">
        <v>271</v>
      </c>
      <c r="E47" s="288" t="s">
        <v>272</v>
      </c>
      <c r="F47" s="288" t="s">
        <v>273</v>
      </c>
      <c r="G47" s="288" t="s">
        <v>274</v>
      </c>
      <c r="H47" s="289" t="s">
        <v>275</v>
      </c>
    </row>
    <row r="48" spans="1:8" x14ac:dyDescent="0.25">
      <c r="A48" s="290" t="s">
        <v>285</v>
      </c>
      <c r="B48" s="270" t="s">
        <v>286</v>
      </c>
      <c r="C48" s="291">
        <v>18621802000</v>
      </c>
      <c r="D48" s="292">
        <v>18621802000</v>
      </c>
      <c r="E48" s="292">
        <v>15214453910</v>
      </c>
      <c r="F48" s="292">
        <v>0</v>
      </c>
      <c r="G48" s="292">
        <v>0</v>
      </c>
      <c r="H48" s="272">
        <f>+G48/E48</f>
        <v>0</v>
      </c>
    </row>
    <row r="49" spans="1:15" x14ac:dyDescent="0.25">
      <c r="A49" s="290" t="s">
        <v>287</v>
      </c>
      <c r="B49" s="270" t="s">
        <v>286</v>
      </c>
      <c r="C49" s="291">
        <v>18621802000</v>
      </c>
      <c r="D49" s="292">
        <v>18621802000</v>
      </c>
      <c r="E49" s="292">
        <v>15285243910</v>
      </c>
      <c r="F49" s="292">
        <v>4068900</v>
      </c>
      <c r="G49" s="292">
        <v>4068900</v>
      </c>
      <c r="H49" s="293">
        <v>2.6619791113297319E-4</v>
      </c>
    </row>
    <row r="50" spans="1:15" x14ac:dyDescent="0.25">
      <c r="A50" s="290" t="s">
        <v>288</v>
      </c>
      <c r="B50" s="270" t="s">
        <v>286</v>
      </c>
      <c r="C50" s="294">
        <v>18621802000</v>
      </c>
      <c r="D50" s="295">
        <f>+D49</f>
        <v>18621802000</v>
      </c>
      <c r="E50" s="296">
        <f>+[2]INVERSIÓN!DK45</f>
        <v>15301042444</v>
      </c>
      <c r="F50" s="294">
        <v>15055718277</v>
      </c>
      <c r="G50" s="294">
        <v>15055718277</v>
      </c>
      <c r="H50" s="293">
        <f t="shared" ref="H50:H56" si="2">+G50/E50</f>
        <v>0.98396683311624955</v>
      </c>
      <c r="O50" s="297"/>
    </row>
    <row r="51" spans="1:15" x14ac:dyDescent="0.25">
      <c r="A51" s="290" t="s">
        <v>289</v>
      </c>
      <c r="B51" s="270" t="s">
        <v>286</v>
      </c>
      <c r="C51" s="294">
        <v>18621802000</v>
      </c>
      <c r="D51" s="295">
        <v>18621802000</v>
      </c>
      <c r="E51" s="296">
        <v>15253029444</v>
      </c>
      <c r="F51" s="294">
        <v>15076961844</v>
      </c>
      <c r="G51" s="294">
        <v>15076961844</v>
      </c>
      <c r="H51" s="293">
        <f t="shared" si="2"/>
        <v>0.98845687667184967</v>
      </c>
    </row>
    <row r="52" spans="1:15" x14ac:dyDescent="0.25">
      <c r="A52" s="290" t="s">
        <v>290</v>
      </c>
      <c r="B52" s="270" t="s">
        <v>286</v>
      </c>
      <c r="C52" s="294">
        <v>18621802000</v>
      </c>
      <c r="D52" s="294">
        <v>18621802000</v>
      </c>
      <c r="E52" s="294">
        <v>15264114444</v>
      </c>
      <c r="F52" s="294">
        <v>15108280377</v>
      </c>
      <c r="G52" s="294">
        <v>15108280377</v>
      </c>
      <c r="H52" s="293">
        <f t="shared" si="2"/>
        <v>0.98979082163123755</v>
      </c>
    </row>
    <row r="53" spans="1:15" x14ac:dyDescent="0.25">
      <c r="A53" s="290" t="s">
        <v>291</v>
      </c>
      <c r="B53" s="270" t="s">
        <v>286</v>
      </c>
      <c r="C53" s="298">
        <v>18621802000</v>
      </c>
      <c r="D53" s="299">
        <v>18621802000</v>
      </c>
      <c r="E53" s="299">
        <v>15264114444</v>
      </c>
      <c r="F53" s="299">
        <v>15130865377</v>
      </c>
      <c r="G53" s="299">
        <v>15130865377</v>
      </c>
      <c r="H53" s="300">
        <f t="shared" si="2"/>
        <v>0.99127043579967544</v>
      </c>
    </row>
    <row r="54" spans="1:15" x14ac:dyDescent="0.25">
      <c r="A54" s="290" t="s">
        <v>276</v>
      </c>
      <c r="B54" s="270" t="s">
        <v>286</v>
      </c>
      <c r="C54" s="298">
        <v>18621802000</v>
      </c>
      <c r="D54" s="299">
        <v>18621802000</v>
      </c>
      <c r="E54" s="299">
        <v>15264114444</v>
      </c>
      <c r="F54" s="299">
        <v>15153450377</v>
      </c>
      <c r="G54" s="299">
        <v>15153450377</v>
      </c>
      <c r="H54" s="300">
        <f t="shared" si="2"/>
        <v>0.99275004996811334</v>
      </c>
    </row>
    <row r="55" spans="1:15" x14ac:dyDescent="0.25">
      <c r="A55" s="290" t="s">
        <v>277</v>
      </c>
      <c r="B55" s="270" t="s">
        <v>286</v>
      </c>
      <c r="C55" s="298">
        <v>18621802000</v>
      </c>
      <c r="D55" s="299">
        <v>18621802000</v>
      </c>
      <c r="E55" s="299">
        <v>15278272444</v>
      </c>
      <c r="F55" s="299">
        <v>15176035377</v>
      </c>
      <c r="G55" s="299">
        <v>15176035377</v>
      </c>
      <c r="H55" s="300">
        <f t="shared" si="2"/>
        <v>0.99330833591463086</v>
      </c>
    </row>
    <row r="56" spans="1:15" x14ac:dyDescent="0.25">
      <c r="A56" s="290" t="s">
        <v>278</v>
      </c>
      <c r="B56" s="270" t="s">
        <v>286</v>
      </c>
      <c r="C56" s="298">
        <v>18621802000</v>
      </c>
      <c r="D56" s="299">
        <v>18621802000</v>
      </c>
      <c r="E56" s="299">
        <v>15301042444</v>
      </c>
      <c r="F56" s="299">
        <v>15201923910</v>
      </c>
      <c r="G56" s="299">
        <v>15201923910</v>
      </c>
      <c r="H56" s="300">
        <f t="shared" si="2"/>
        <v>0.99352210580666234</v>
      </c>
    </row>
    <row r="57" spans="1:15" x14ac:dyDescent="0.25">
      <c r="A57" s="290" t="s">
        <v>279</v>
      </c>
      <c r="B57" s="270" t="s">
        <v>286</v>
      </c>
      <c r="C57" s="298">
        <v>18621802000</v>
      </c>
      <c r="D57" s="301"/>
      <c r="E57" s="301"/>
      <c r="F57" s="301"/>
      <c r="G57" s="301"/>
      <c r="H57" s="302"/>
    </row>
    <row r="58" spans="1:15" x14ac:dyDescent="0.25">
      <c r="A58" s="290" t="s">
        <v>281</v>
      </c>
      <c r="B58" s="270" t="s">
        <v>286</v>
      </c>
      <c r="C58" s="298">
        <v>18621802000</v>
      </c>
      <c r="D58" s="301"/>
      <c r="E58" s="301"/>
      <c r="F58" s="301"/>
      <c r="G58" s="301"/>
      <c r="H58" s="302"/>
    </row>
    <row r="59" spans="1:15" ht="15.75" thickBot="1" x14ac:dyDescent="0.3">
      <c r="A59" s="303" t="s">
        <v>282</v>
      </c>
      <c r="B59" s="270" t="s">
        <v>286</v>
      </c>
      <c r="C59" s="304">
        <v>18621802000</v>
      </c>
      <c r="D59" s="305"/>
      <c r="E59" s="305"/>
      <c r="F59" s="305"/>
      <c r="G59" s="305"/>
      <c r="H59" s="302"/>
    </row>
    <row r="60" spans="1:15" ht="16.5" customHeight="1" x14ac:dyDescent="0.25"/>
    <row r="61" spans="1:15" ht="23.25" hidden="1" customHeight="1" x14ac:dyDescent="0.25">
      <c r="A61" s="868" t="s">
        <v>294</v>
      </c>
      <c r="B61" s="869"/>
      <c r="C61" s="869"/>
      <c r="D61" s="869"/>
      <c r="E61" s="869"/>
      <c r="F61" s="869"/>
      <c r="G61" s="869"/>
      <c r="H61" s="870"/>
    </row>
    <row r="62" spans="1:15" ht="25.5" hidden="1" customHeight="1" x14ac:dyDescent="0.25">
      <c r="A62" s="257" t="s">
        <v>24</v>
      </c>
      <c r="B62" s="258" t="s">
        <v>269</v>
      </c>
      <c r="C62" s="258" t="s">
        <v>270</v>
      </c>
      <c r="D62" s="258" t="s">
        <v>271</v>
      </c>
      <c r="E62" s="258" t="s">
        <v>272</v>
      </c>
      <c r="F62" s="258" t="s">
        <v>273</v>
      </c>
      <c r="G62" s="258" t="s">
        <v>274</v>
      </c>
      <c r="H62" s="259" t="s">
        <v>275</v>
      </c>
    </row>
    <row r="63" spans="1:15" ht="16.5" hidden="1" customHeight="1" x14ac:dyDescent="0.25">
      <c r="A63" s="290" t="s">
        <v>285</v>
      </c>
      <c r="B63" s="306"/>
      <c r="C63" s="306"/>
      <c r="D63" s="306"/>
      <c r="E63" s="306"/>
      <c r="F63" s="306"/>
      <c r="G63" s="306"/>
      <c r="H63" s="307"/>
    </row>
    <row r="64" spans="1:15" ht="16.5" hidden="1" customHeight="1" x14ac:dyDescent="0.25">
      <c r="A64" s="290" t="s">
        <v>287</v>
      </c>
      <c r="B64" s="306"/>
      <c r="C64" s="306"/>
      <c r="D64" s="306"/>
      <c r="E64" s="306"/>
      <c r="F64" s="306"/>
      <c r="G64" s="306"/>
      <c r="H64" s="307"/>
    </row>
    <row r="65" spans="1:15" hidden="1" x14ac:dyDescent="0.25">
      <c r="A65" s="290" t="s">
        <v>288</v>
      </c>
      <c r="B65" s="270"/>
      <c r="C65" s="296"/>
      <c r="D65" s="296"/>
      <c r="E65" s="296"/>
      <c r="F65" s="308"/>
      <c r="G65" s="308"/>
      <c r="H65" s="309"/>
    </row>
    <row r="66" spans="1:15" hidden="1" x14ac:dyDescent="0.25">
      <c r="A66" s="290" t="s">
        <v>289</v>
      </c>
      <c r="B66" s="270"/>
      <c r="C66" s="296"/>
      <c r="D66" s="296"/>
      <c r="E66" s="296"/>
      <c r="F66" s="308"/>
      <c r="G66" s="308"/>
      <c r="H66" s="309"/>
    </row>
    <row r="67" spans="1:15" hidden="1" x14ac:dyDescent="0.25">
      <c r="A67" s="290" t="s">
        <v>290</v>
      </c>
      <c r="B67" s="270"/>
      <c r="C67" s="296"/>
      <c r="D67" s="296"/>
      <c r="E67" s="296"/>
      <c r="F67" s="308"/>
      <c r="G67" s="308"/>
      <c r="H67" s="309"/>
    </row>
    <row r="68" spans="1:15" hidden="1" x14ac:dyDescent="0.25">
      <c r="A68" s="290" t="s">
        <v>291</v>
      </c>
      <c r="B68" s="270"/>
      <c r="C68" s="296"/>
      <c r="D68" s="296"/>
      <c r="E68" s="296"/>
      <c r="F68" s="308"/>
      <c r="G68" s="308"/>
      <c r="H68" s="309"/>
    </row>
    <row r="69" spans="1:15" hidden="1" x14ac:dyDescent="0.25">
      <c r="A69" s="290" t="s">
        <v>276</v>
      </c>
      <c r="B69" s="270"/>
      <c r="C69" s="296"/>
      <c r="D69" s="296"/>
      <c r="E69" s="296"/>
      <c r="F69" s="308"/>
      <c r="G69" s="308"/>
      <c r="H69" s="309"/>
    </row>
    <row r="70" spans="1:15" hidden="1" x14ac:dyDescent="0.25">
      <c r="A70" s="290" t="s">
        <v>277</v>
      </c>
      <c r="B70" s="270"/>
      <c r="C70" s="296"/>
      <c r="D70" s="296"/>
      <c r="E70" s="296"/>
      <c r="F70" s="308"/>
      <c r="G70" s="308"/>
      <c r="H70" s="309"/>
    </row>
    <row r="71" spans="1:15" hidden="1" x14ac:dyDescent="0.25">
      <c r="A71" s="290" t="s">
        <v>278</v>
      </c>
      <c r="B71" s="270"/>
      <c r="C71" s="296"/>
      <c r="D71" s="296"/>
      <c r="E71" s="296"/>
      <c r="F71" s="308"/>
      <c r="G71" s="308"/>
      <c r="H71" s="309"/>
    </row>
    <row r="72" spans="1:15" hidden="1" x14ac:dyDescent="0.25">
      <c r="A72" s="290" t="s">
        <v>279</v>
      </c>
      <c r="B72" s="270"/>
      <c r="C72" s="296"/>
      <c r="D72" s="296"/>
      <c r="E72" s="296"/>
      <c r="F72" s="308"/>
      <c r="G72" s="308"/>
      <c r="H72" s="309"/>
    </row>
    <row r="73" spans="1:15" hidden="1" x14ac:dyDescent="0.25">
      <c r="A73" s="290" t="s">
        <v>281</v>
      </c>
      <c r="B73" s="270"/>
      <c r="C73" s="296"/>
      <c r="D73" s="296"/>
      <c r="E73" s="296"/>
      <c r="F73" s="308"/>
      <c r="G73" s="308"/>
      <c r="H73" s="309"/>
    </row>
    <row r="74" spans="1:15" ht="15.75" hidden="1" thickBot="1" x14ac:dyDescent="0.3">
      <c r="A74" s="303" t="s">
        <v>282</v>
      </c>
      <c r="B74" s="310"/>
      <c r="C74" s="310"/>
      <c r="D74" s="310"/>
      <c r="E74" s="310"/>
      <c r="F74" s="310"/>
      <c r="G74" s="310"/>
      <c r="H74" s="309" t="e">
        <f t="shared" ref="H74" si="3">G74/E74</f>
        <v>#DIV/0!</v>
      </c>
    </row>
    <row r="75" spans="1:15" x14ac:dyDescent="0.25">
      <c r="H75" s="311"/>
    </row>
    <row r="76" spans="1:15" x14ac:dyDescent="0.25">
      <c r="H76" s="311"/>
    </row>
    <row r="77" spans="1:15" ht="15.75" thickBot="1" x14ac:dyDescent="0.3"/>
    <row r="78" spans="1:15" ht="23.25" customHeight="1" x14ac:dyDescent="0.25">
      <c r="A78" s="868" t="s">
        <v>295</v>
      </c>
      <c r="B78" s="869"/>
      <c r="C78" s="869"/>
      <c r="D78" s="869"/>
      <c r="E78" s="869"/>
      <c r="F78" s="869"/>
      <c r="G78" s="869"/>
      <c r="H78" s="869"/>
      <c r="I78" s="869"/>
      <c r="J78" s="869"/>
      <c r="K78" s="869"/>
      <c r="L78" s="869"/>
      <c r="M78" s="869"/>
      <c r="N78" s="870"/>
    </row>
    <row r="79" spans="1:15" s="313" customFormat="1" ht="44.25" customHeight="1" x14ac:dyDescent="0.25">
      <c r="A79" s="257" t="s">
        <v>268</v>
      </c>
      <c r="B79" s="258" t="s">
        <v>296</v>
      </c>
      <c r="C79" s="258" t="s">
        <v>297</v>
      </c>
      <c r="D79" s="258" t="s">
        <v>298</v>
      </c>
      <c r="E79" s="258" t="s">
        <v>299</v>
      </c>
      <c r="F79" s="258" t="s">
        <v>300</v>
      </c>
      <c r="G79" s="258" t="s">
        <v>301</v>
      </c>
      <c r="H79" s="258" t="s">
        <v>302</v>
      </c>
      <c r="I79" s="258" t="s">
        <v>303</v>
      </c>
      <c r="J79" s="258" t="s">
        <v>304</v>
      </c>
      <c r="K79" s="258" t="s">
        <v>305</v>
      </c>
      <c r="L79" s="258" t="s">
        <v>306</v>
      </c>
      <c r="M79" s="258" t="s">
        <v>307</v>
      </c>
      <c r="N79" s="259" t="s">
        <v>308</v>
      </c>
      <c r="O79" s="312"/>
    </row>
    <row r="80" spans="1:15" s="313" customFormat="1" ht="24" customHeight="1" x14ac:dyDescent="0.25">
      <c r="A80" s="314" t="s">
        <v>276</v>
      </c>
      <c r="B80" s="315"/>
      <c r="C80" s="315"/>
      <c r="D80" s="315"/>
      <c r="E80" s="315"/>
      <c r="F80" s="315"/>
      <c r="G80" s="315"/>
      <c r="H80" s="315"/>
      <c r="I80" s="143"/>
      <c r="J80" s="143"/>
      <c r="K80" s="143"/>
      <c r="L80" s="143"/>
      <c r="M80" s="143"/>
      <c r="N80" s="315"/>
      <c r="O80" s="312" t="s">
        <v>309</v>
      </c>
    </row>
    <row r="81" spans="1:15" s="313" customFormat="1" ht="24" customHeight="1" x14ac:dyDescent="0.25">
      <c r="A81" s="314" t="s">
        <v>277</v>
      </c>
      <c r="B81" s="315"/>
      <c r="C81" s="315"/>
      <c r="D81" s="315"/>
      <c r="E81" s="315"/>
      <c r="F81" s="315"/>
      <c r="G81" s="315"/>
      <c r="H81" s="315"/>
      <c r="I81" s="143"/>
      <c r="J81" s="143"/>
      <c r="K81" s="143"/>
      <c r="L81" s="143"/>
      <c r="M81" s="143"/>
      <c r="N81" s="315"/>
      <c r="O81" s="312"/>
    </row>
    <row r="82" spans="1:15" s="313" customFormat="1" ht="24" customHeight="1" x14ac:dyDescent="0.25">
      <c r="A82" s="314" t="s">
        <v>278</v>
      </c>
      <c r="B82" s="315"/>
      <c r="C82" s="315"/>
      <c r="D82" s="315"/>
      <c r="E82" s="315"/>
      <c r="F82" s="315"/>
      <c r="G82" s="315"/>
      <c r="H82" s="315"/>
      <c r="I82" s="143"/>
      <c r="J82" s="143"/>
      <c r="K82" s="143"/>
      <c r="L82" s="143"/>
      <c r="M82" s="143"/>
      <c r="N82" s="315"/>
      <c r="O82" s="312" t="s">
        <v>309</v>
      </c>
    </row>
    <row r="83" spans="1:15" s="313" customFormat="1" ht="24" customHeight="1" x14ac:dyDescent="0.25">
      <c r="A83" s="314" t="s">
        <v>279</v>
      </c>
      <c r="B83" s="316" t="s">
        <v>310</v>
      </c>
      <c r="C83" s="315" t="s">
        <v>311</v>
      </c>
      <c r="D83" s="315" t="s">
        <v>311</v>
      </c>
      <c r="E83" s="317" t="s">
        <v>312</v>
      </c>
      <c r="F83" s="143">
        <v>100</v>
      </c>
      <c r="G83" s="143">
        <v>3</v>
      </c>
      <c r="H83" s="143">
        <v>2</v>
      </c>
      <c r="I83" s="318">
        <v>0.25</v>
      </c>
      <c r="J83" s="319">
        <v>0.125</v>
      </c>
      <c r="K83" s="319"/>
      <c r="L83" s="143"/>
      <c r="M83" s="143"/>
      <c r="N83" s="315"/>
      <c r="O83" s="312"/>
    </row>
    <row r="84" spans="1:15" s="313" customFormat="1" ht="24" customHeight="1" x14ac:dyDescent="0.25">
      <c r="A84" s="314" t="s">
        <v>281</v>
      </c>
      <c r="B84" s="316" t="s">
        <v>310</v>
      </c>
      <c r="C84" s="315" t="s">
        <v>311</v>
      </c>
      <c r="D84" s="315" t="s">
        <v>311</v>
      </c>
      <c r="E84" s="317" t="s">
        <v>312</v>
      </c>
      <c r="F84" s="143">
        <v>100</v>
      </c>
      <c r="G84" s="143">
        <v>3</v>
      </c>
      <c r="H84" s="143">
        <v>2</v>
      </c>
      <c r="I84" s="318">
        <v>0.25</v>
      </c>
      <c r="J84" s="319">
        <v>0.125</v>
      </c>
      <c r="K84" s="143"/>
      <c r="L84" s="143"/>
      <c r="M84" s="143"/>
      <c r="N84" s="315"/>
      <c r="O84" s="312" t="s">
        <v>309</v>
      </c>
    </row>
    <row r="85" spans="1:15" s="313" customFormat="1" ht="24" customHeight="1" x14ac:dyDescent="0.25">
      <c r="A85" s="314" t="s">
        <v>282</v>
      </c>
      <c r="B85" s="320" t="s">
        <v>310</v>
      </c>
      <c r="C85" s="321" t="s">
        <v>311</v>
      </c>
      <c r="D85" s="321" t="s">
        <v>311</v>
      </c>
      <c r="E85" s="317" t="s">
        <v>312</v>
      </c>
      <c r="F85" s="322">
        <v>100</v>
      </c>
      <c r="G85" s="322">
        <v>3</v>
      </c>
      <c r="H85" s="322">
        <v>2</v>
      </c>
      <c r="I85" s="323">
        <v>0.25</v>
      </c>
      <c r="J85" s="324">
        <v>0.125</v>
      </c>
      <c r="K85" s="143"/>
      <c r="L85" s="143"/>
      <c r="M85" s="143"/>
      <c r="N85" s="315"/>
      <c r="O85" s="312"/>
    </row>
    <row r="86" spans="1:15" ht="15.75" thickBot="1" x14ac:dyDescent="0.3"/>
    <row r="87" spans="1:15" ht="20.25" x14ac:dyDescent="0.25">
      <c r="A87" s="868" t="s">
        <v>313</v>
      </c>
      <c r="B87" s="869"/>
      <c r="C87" s="869"/>
      <c r="D87" s="869"/>
      <c r="E87" s="869"/>
      <c r="F87" s="869"/>
      <c r="G87" s="869"/>
      <c r="H87" s="869"/>
      <c r="I87" s="869"/>
      <c r="J87" s="869"/>
      <c r="K87" s="869"/>
      <c r="L87" s="869"/>
      <c r="M87" s="869"/>
      <c r="N87" s="870"/>
    </row>
    <row r="88" spans="1:15" ht="44.25" customHeight="1" x14ac:dyDescent="0.25">
      <c r="A88" s="257" t="s">
        <v>284</v>
      </c>
      <c r="B88" s="258" t="s">
        <v>296</v>
      </c>
      <c r="C88" s="258" t="s">
        <v>297</v>
      </c>
      <c r="D88" s="258" t="s">
        <v>298</v>
      </c>
      <c r="E88" s="258" t="s">
        <v>299</v>
      </c>
      <c r="F88" s="258" t="s">
        <v>314</v>
      </c>
      <c r="G88" s="258" t="s">
        <v>301</v>
      </c>
      <c r="H88" s="258" t="s">
        <v>315</v>
      </c>
      <c r="I88" s="258" t="s">
        <v>316</v>
      </c>
      <c r="J88" s="258" t="s">
        <v>317</v>
      </c>
      <c r="K88" s="258" t="s">
        <v>305</v>
      </c>
      <c r="L88" s="258" t="s">
        <v>306</v>
      </c>
      <c r="M88" s="258" t="s">
        <v>307</v>
      </c>
      <c r="N88" s="259" t="s">
        <v>308</v>
      </c>
    </row>
    <row r="89" spans="1:15" s="313" customFormat="1" ht="24" customHeight="1" x14ac:dyDescent="0.25">
      <c r="A89" s="893" t="s">
        <v>285</v>
      </c>
      <c r="B89" s="325" t="s">
        <v>318</v>
      </c>
      <c r="C89" s="325" t="s">
        <v>311</v>
      </c>
      <c r="D89" s="325" t="s">
        <v>311</v>
      </c>
      <c r="E89" s="325" t="s">
        <v>312</v>
      </c>
      <c r="F89" s="143">
        <v>100</v>
      </c>
      <c r="G89" s="143">
        <v>3</v>
      </c>
      <c r="H89" s="143">
        <v>0</v>
      </c>
      <c r="I89" s="143">
        <v>0</v>
      </c>
      <c r="J89" s="326">
        <v>0</v>
      </c>
      <c r="K89" s="143">
        <v>0.25</v>
      </c>
      <c r="L89" s="143">
        <v>0</v>
      </c>
      <c r="M89" s="327">
        <v>0</v>
      </c>
      <c r="N89" s="896" t="s">
        <v>319</v>
      </c>
      <c r="O89" s="312" t="s">
        <v>309</v>
      </c>
    </row>
    <row r="90" spans="1:15" s="313" customFormat="1" ht="24" customHeight="1" x14ac:dyDescent="0.25">
      <c r="A90" s="894"/>
      <c r="B90" s="325" t="s">
        <v>320</v>
      </c>
      <c r="C90" s="325" t="s">
        <v>321</v>
      </c>
      <c r="D90" s="325" t="s">
        <v>321</v>
      </c>
      <c r="E90" s="325" t="s">
        <v>312</v>
      </c>
      <c r="F90" s="143">
        <v>100</v>
      </c>
      <c r="G90" s="143">
        <v>1</v>
      </c>
      <c r="H90" s="143">
        <v>1</v>
      </c>
      <c r="I90" s="143">
        <v>0</v>
      </c>
      <c r="J90" s="326">
        <v>0</v>
      </c>
      <c r="K90" s="143">
        <v>0.68</v>
      </c>
      <c r="L90" s="143">
        <v>0</v>
      </c>
      <c r="M90" s="327">
        <f>+L90/K90</f>
        <v>0</v>
      </c>
      <c r="N90" s="897"/>
      <c r="O90" s="312"/>
    </row>
    <row r="91" spans="1:15" s="313" customFormat="1" ht="24" customHeight="1" x14ac:dyDescent="0.25">
      <c r="A91" s="895"/>
      <c r="B91" s="325" t="s">
        <v>322</v>
      </c>
      <c r="C91" s="325" t="s">
        <v>323</v>
      </c>
      <c r="D91" s="325" t="s">
        <v>323</v>
      </c>
      <c r="E91" s="325" t="s">
        <v>312</v>
      </c>
      <c r="F91" s="143">
        <v>100</v>
      </c>
      <c r="G91" s="143">
        <v>1</v>
      </c>
      <c r="H91" s="143">
        <v>1</v>
      </c>
      <c r="I91" s="143">
        <v>0</v>
      </c>
      <c r="J91" s="326">
        <v>0</v>
      </c>
      <c r="K91" s="143"/>
      <c r="L91" s="143"/>
      <c r="M91" s="326"/>
      <c r="N91" s="898"/>
      <c r="O91" s="312" t="s">
        <v>309</v>
      </c>
    </row>
    <row r="92" spans="1:15" s="313" customFormat="1" ht="24" customHeight="1" x14ac:dyDescent="0.25">
      <c r="A92" s="893" t="s">
        <v>287</v>
      </c>
      <c r="B92" s="325" t="s">
        <v>318</v>
      </c>
      <c r="C92" s="325" t="s">
        <v>311</v>
      </c>
      <c r="D92" s="325" t="s">
        <v>311</v>
      </c>
      <c r="E92" s="325" t="s">
        <v>312</v>
      </c>
      <c r="F92" s="143">
        <v>100</v>
      </c>
      <c r="G92" s="143">
        <v>3</v>
      </c>
      <c r="H92" s="143">
        <v>0</v>
      </c>
      <c r="I92" s="143">
        <v>0</v>
      </c>
      <c r="J92" s="326">
        <v>0</v>
      </c>
      <c r="K92" s="143">
        <v>0.25</v>
      </c>
      <c r="L92" s="143">
        <v>0</v>
      </c>
      <c r="M92" s="327">
        <v>0</v>
      </c>
      <c r="N92" s="896" t="s">
        <v>319</v>
      </c>
      <c r="O92" s="312" t="s">
        <v>309</v>
      </c>
    </row>
    <row r="93" spans="1:15" s="313" customFormat="1" ht="24" customHeight="1" x14ac:dyDescent="0.25">
      <c r="A93" s="894"/>
      <c r="B93" s="325" t="s">
        <v>320</v>
      </c>
      <c r="C93" s="325" t="s">
        <v>321</v>
      </c>
      <c r="D93" s="325" t="s">
        <v>321</v>
      </c>
      <c r="E93" s="325" t="s">
        <v>312</v>
      </c>
      <c r="F93" s="143">
        <v>100</v>
      </c>
      <c r="G93" s="143">
        <v>1</v>
      </c>
      <c r="H93" s="143">
        <v>1</v>
      </c>
      <c r="I93" s="143">
        <v>0</v>
      </c>
      <c r="J93" s="326">
        <v>0</v>
      </c>
      <c r="K93" s="143">
        <v>0.68</v>
      </c>
      <c r="L93" s="143">
        <v>0.06</v>
      </c>
      <c r="M93" s="327">
        <f>+L93/K93</f>
        <v>8.8235294117647051E-2</v>
      </c>
      <c r="N93" s="897"/>
      <c r="O93" s="312" t="s">
        <v>309</v>
      </c>
    </row>
    <row r="94" spans="1:15" s="313" customFormat="1" ht="24" customHeight="1" x14ac:dyDescent="0.25">
      <c r="A94" s="895"/>
      <c r="B94" s="325" t="s">
        <v>322</v>
      </c>
      <c r="C94" s="325" t="s">
        <v>323</v>
      </c>
      <c r="D94" s="325" t="s">
        <v>323</v>
      </c>
      <c r="E94" s="325" t="s">
        <v>312</v>
      </c>
      <c r="F94" s="143">
        <v>100</v>
      </c>
      <c r="G94" s="143">
        <v>1</v>
      </c>
      <c r="H94" s="143">
        <v>1</v>
      </c>
      <c r="I94" s="143">
        <v>0</v>
      </c>
      <c r="J94" s="326">
        <v>0</v>
      </c>
      <c r="K94" s="143"/>
      <c r="L94" s="143"/>
      <c r="M94" s="326"/>
      <c r="N94" s="898"/>
      <c r="O94" s="312" t="s">
        <v>309</v>
      </c>
    </row>
    <row r="95" spans="1:15" s="313" customFormat="1" ht="24" customHeight="1" x14ac:dyDescent="0.25">
      <c r="A95" s="893" t="s">
        <v>288</v>
      </c>
      <c r="B95" s="325" t="s">
        <v>318</v>
      </c>
      <c r="C95" s="325" t="s">
        <v>311</v>
      </c>
      <c r="D95" s="325" t="s">
        <v>311</v>
      </c>
      <c r="E95" s="325" t="s">
        <v>312</v>
      </c>
      <c r="F95" s="143">
        <v>100</v>
      </c>
      <c r="G95" s="143">
        <v>3</v>
      </c>
      <c r="H95" s="143">
        <v>0</v>
      </c>
      <c r="I95" s="143">
        <v>0.02</v>
      </c>
      <c r="J95" s="326">
        <v>0</v>
      </c>
      <c r="K95" s="143">
        <v>0.25</v>
      </c>
      <c r="L95" s="328">
        <v>0</v>
      </c>
      <c r="M95" s="327">
        <v>0</v>
      </c>
      <c r="N95" s="896" t="s">
        <v>319</v>
      </c>
      <c r="O95" s="312" t="s">
        <v>309</v>
      </c>
    </row>
    <row r="96" spans="1:15" s="313" customFormat="1" ht="24" customHeight="1" x14ac:dyDescent="0.25">
      <c r="A96" s="894"/>
      <c r="B96" s="325" t="s">
        <v>320</v>
      </c>
      <c r="C96" s="325" t="s">
        <v>321</v>
      </c>
      <c r="D96" s="325" t="s">
        <v>321</v>
      </c>
      <c r="E96" s="325" t="s">
        <v>312</v>
      </c>
      <c r="F96" s="143">
        <v>100</v>
      </c>
      <c r="G96" s="143">
        <v>1</v>
      </c>
      <c r="H96" s="143">
        <v>1</v>
      </c>
      <c r="I96" s="143">
        <v>0</v>
      </c>
      <c r="J96" s="326">
        <v>0</v>
      </c>
      <c r="K96" s="143">
        <v>0.68</v>
      </c>
      <c r="L96" s="328">
        <v>0.49064615384615384</v>
      </c>
      <c r="M96" s="327">
        <f>+L96/K96</f>
        <v>0.72153846153846146</v>
      </c>
      <c r="N96" s="897"/>
      <c r="O96" s="312" t="s">
        <v>309</v>
      </c>
    </row>
    <row r="97" spans="1:15" s="313" customFormat="1" ht="24" customHeight="1" x14ac:dyDescent="0.25">
      <c r="A97" s="895"/>
      <c r="B97" s="325" t="s">
        <v>322</v>
      </c>
      <c r="C97" s="325" t="s">
        <v>323</v>
      </c>
      <c r="D97" s="325" t="s">
        <v>323</v>
      </c>
      <c r="E97" s="325" t="s">
        <v>312</v>
      </c>
      <c r="F97" s="143">
        <v>100</v>
      </c>
      <c r="G97" s="143">
        <v>1</v>
      </c>
      <c r="H97" s="143">
        <v>1</v>
      </c>
      <c r="I97" s="143">
        <v>0</v>
      </c>
      <c r="J97" s="326">
        <v>0</v>
      </c>
      <c r="K97" s="143"/>
      <c r="L97" s="143"/>
      <c r="M97" s="326"/>
      <c r="N97" s="898"/>
      <c r="O97" s="312" t="s">
        <v>309</v>
      </c>
    </row>
    <row r="98" spans="1:15" s="313" customFormat="1" ht="24" customHeight="1" x14ac:dyDescent="0.25">
      <c r="A98" s="893" t="s">
        <v>289</v>
      </c>
      <c r="B98" s="325" t="s">
        <v>318</v>
      </c>
      <c r="C98" s="325" t="s">
        <v>311</v>
      </c>
      <c r="D98" s="325" t="s">
        <v>311</v>
      </c>
      <c r="E98" s="325" t="s">
        <v>312</v>
      </c>
      <c r="F98" s="143">
        <v>100</v>
      </c>
      <c r="G98" s="143">
        <v>3</v>
      </c>
      <c r="H98" s="143">
        <v>0</v>
      </c>
      <c r="I98" s="143">
        <v>0.03</v>
      </c>
      <c r="J98" s="326">
        <v>0</v>
      </c>
      <c r="K98" s="143">
        <v>0.25</v>
      </c>
      <c r="L98" s="328">
        <v>0</v>
      </c>
      <c r="M98" s="327">
        <f>+L98/K98</f>
        <v>0</v>
      </c>
      <c r="N98" s="896" t="s">
        <v>319</v>
      </c>
      <c r="O98" s="312" t="s">
        <v>309</v>
      </c>
    </row>
    <row r="99" spans="1:15" s="313" customFormat="1" ht="24" customHeight="1" x14ac:dyDescent="0.25">
      <c r="A99" s="894"/>
      <c r="B99" s="325" t="s">
        <v>320</v>
      </c>
      <c r="C99" s="325" t="s">
        <v>321</v>
      </c>
      <c r="D99" s="325" t="s">
        <v>321</v>
      </c>
      <c r="E99" s="325" t="s">
        <v>312</v>
      </c>
      <c r="F99" s="143">
        <v>100</v>
      </c>
      <c r="G99" s="143">
        <v>1</v>
      </c>
      <c r="H99" s="143">
        <v>1</v>
      </c>
      <c r="I99" s="143">
        <v>0</v>
      </c>
      <c r="J99" s="326">
        <f>+I99/H99</f>
        <v>0</v>
      </c>
      <c r="K99" s="143">
        <v>0.68</v>
      </c>
      <c r="L99" s="328">
        <v>0.61199999999999999</v>
      </c>
      <c r="M99" s="327">
        <f t="shared" ref="M99" si="4">+L99/K99</f>
        <v>0.89999999999999991</v>
      </c>
      <c r="N99" s="897"/>
      <c r="O99" s="312" t="s">
        <v>309</v>
      </c>
    </row>
    <row r="100" spans="1:15" s="313" customFormat="1" ht="24" customHeight="1" x14ac:dyDescent="0.25">
      <c r="A100" s="895"/>
      <c r="B100" s="325" t="s">
        <v>322</v>
      </c>
      <c r="C100" s="325" t="s">
        <v>323</v>
      </c>
      <c r="D100" s="325" t="s">
        <v>323</v>
      </c>
      <c r="E100" s="325" t="s">
        <v>312</v>
      </c>
      <c r="F100" s="143">
        <v>100</v>
      </c>
      <c r="G100" s="143">
        <v>1</v>
      </c>
      <c r="H100" s="143">
        <v>1</v>
      </c>
      <c r="I100" s="143">
        <v>0</v>
      </c>
      <c r="J100" s="326">
        <f>+I100/H100</f>
        <v>0</v>
      </c>
      <c r="K100" s="143"/>
      <c r="L100" s="143"/>
      <c r="M100" s="327"/>
      <c r="N100" s="898"/>
      <c r="O100" s="312" t="s">
        <v>309</v>
      </c>
    </row>
    <row r="101" spans="1:15" s="313" customFormat="1" ht="24" customHeight="1" x14ac:dyDescent="0.25">
      <c r="A101" s="893" t="s">
        <v>290</v>
      </c>
      <c r="B101" s="325" t="s">
        <v>318</v>
      </c>
      <c r="C101" s="325" t="s">
        <v>311</v>
      </c>
      <c r="D101" s="325" t="s">
        <v>311</v>
      </c>
      <c r="E101" s="325" t="s">
        <v>312</v>
      </c>
      <c r="F101" s="143">
        <v>100</v>
      </c>
      <c r="G101" s="143">
        <v>3</v>
      </c>
      <c r="H101" s="143">
        <v>0</v>
      </c>
      <c r="I101" s="143">
        <v>0.03</v>
      </c>
      <c r="J101" s="326">
        <v>0</v>
      </c>
      <c r="K101" s="143">
        <v>0.25</v>
      </c>
      <c r="L101" s="328">
        <v>0</v>
      </c>
      <c r="M101" s="327">
        <f>+L101/K101</f>
        <v>0</v>
      </c>
      <c r="N101" s="896" t="s">
        <v>319</v>
      </c>
      <c r="O101" s="312"/>
    </row>
    <row r="102" spans="1:15" s="313" customFormat="1" ht="24" customHeight="1" x14ac:dyDescent="0.25">
      <c r="A102" s="894"/>
      <c r="B102" s="325" t="s">
        <v>320</v>
      </c>
      <c r="C102" s="325" t="s">
        <v>321</v>
      </c>
      <c r="D102" s="325" t="s">
        <v>321</v>
      </c>
      <c r="E102" s="325" t="s">
        <v>312</v>
      </c>
      <c r="F102" s="143">
        <v>100</v>
      </c>
      <c r="G102" s="143">
        <v>1</v>
      </c>
      <c r="H102" s="143">
        <v>1</v>
      </c>
      <c r="I102" s="143">
        <v>0</v>
      </c>
      <c r="J102" s="326">
        <f>+I102/H102</f>
        <v>0</v>
      </c>
      <c r="K102" s="143">
        <v>0.68</v>
      </c>
      <c r="L102" s="328">
        <v>0.68</v>
      </c>
      <c r="M102" s="327">
        <v>1</v>
      </c>
      <c r="N102" s="897"/>
      <c r="O102" s="312"/>
    </row>
    <row r="103" spans="1:15" s="313" customFormat="1" ht="24" customHeight="1" x14ac:dyDescent="0.25">
      <c r="A103" s="895"/>
      <c r="B103" s="325" t="s">
        <v>322</v>
      </c>
      <c r="C103" s="325" t="s">
        <v>323</v>
      </c>
      <c r="D103" s="325" t="s">
        <v>323</v>
      </c>
      <c r="E103" s="325" t="s">
        <v>312</v>
      </c>
      <c r="F103" s="143">
        <v>100</v>
      </c>
      <c r="G103" s="143">
        <v>1</v>
      </c>
      <c r="H103" s="143">
        <v>1</v>
      </c>
      <c r="I103" s="143">
        <v>0</v>
      </c>
      <c r="J103" s="326">
        <f>+I103/H103</f>
        <v>0</v>
      </c>
      <c r="K103" s="143"/>
      <c r="L103" s="143"/>
      <c r="M103" s="327"/>
      <c r="N103" s="898"/>
      <c r="O103" s="312"/>
    </row>
    <row r="104" spans="1:15" s="313" customFormat="1" ht="24" customHeight="1" x14ac:dyDescent="0.25">
      <c r="A104" s="893" t="s">
        <v>324</v>
      </c>
      <c r="B104" s="325" t="s">
        <v>318</v>
      </c>
      <c r="C104" s="325" t="s">
        <v>311</v>
      </c>
      <c r="D104" s="325" t="s">
        <v>311</v>
      </c>
      <c r="E104" s="325" t="s">
        <v>312</v>
      </c>
      <c r="F104" s="143">
        <v>100</v>
      </c>
      <c r="G104" s="143">
        <v>3</v>
      </c>
      <c r="H104" s="143">
        <v>0</v>
      </c>
      <c r="I104" s="143">
        <v>0.03</v>
      </c>
      <c r="J104" s="326">
        <v>0</v>
      </c>
      <c r="K104" s="143">
        <v>0.25</v>
      </c>
      <c r="L104" s="328">
        <v>0</v>
      </c>
      <c r="M104" s="327">
        <f>+L104/K104</f>
        <v>0</v>
      </c>
      <c r="N104" s="896" t="s">
        <v>319</v>
      </c>
      <c r="O104" s="312"/>
    </row>
    <row r="105" spans="1:15" s="313" customFormat="1" ht="24" customHeight="1" x14ac:dyDescent="0.25">
      <c r="A105" s="894"/>
      <c r="B105" s="325" t="s">
        <v>320</v>
      </c>
      <c r="C105" s="325" t="s">
        <v>321</v>
      </c>
      <c r="D105" s="325" t="s">
        <v>321</v>
      </c>
      <c r="E105" s="325" t="s">
        <v>312</v>
      </c>
      <c r="F105" s="143">
        <v>100</v>
      </c>
      <c r="G105" s="143">
        <v>1</v>
      </c>
      <c r="H105" s="143">
        <v>1</v>
      </c>
      <c r="I105" s="143">
        <v>0</v>
      </c>
      <c r="J105" s="326">
        <f>+I105/H105</f>
        <v>0</v>
      </c>
      <c r="K105" s="143">
        <v>0.68</v>
      </c>
      <c r="L105" s="328">
        <v>0.68</v>
      </c>
      <c r="M105" s="327">
        <v>1</v>
      </c>
      <c r="N105" s="897"/>
      <c r="O105" s="312"/>
    </row>
    <row r="106" spans="1:15" s="313" customFormat="1" ht="24" customHeight="1" x14ac:dyDescent="0.25">
      <c r="A106" s="895"/>
      <c r="B106" s="325" t="s">
        <v>322</v>
      </c>
      <c r="C106" s="325" t="s">
        <v>323</v>
      </c>
      <c r="D106" s="325" t="s">
        <v>323</v>
      </c>
      <c r="E106" s="325" t="s">
        <v>312</v>
      </c>
      <c r="F106" s="143">
        <v>100</v>
      </c>
      <c r="G106" s="143">
        <v>1</v>
      </c>
      <c r="H106" s="143">
        <v>1</v>
      </c>
      <c r="I106" s="143">
        <v>0</v>
      </c>
      <c r="J106" s="326">
        <f>+I106/H106</f>
        <v>0</v>
      </c>
      <c r="K106" s="143"/>
      <c r="L106" s="143"/>
      <c r="M106" s="327"/>
      <c r="N106" s="898"/>
      <c r="O106" s="312" t="s">
        <v>309</v>
      </c>
    </row>
    <row r="107" spans="1:15" s="313" customFormat="1" ht="24" customHeight="1" x14ac:dyDescent="0.25">
      <c r="A107" s="893" t="s">
        <v>324</v>
      </c>
      <c r="B107" s="325" t="s">
        <v>318</v>
      </c>
      <c r="C107" s="325" t="s">
        <v>311</v>
      </c>
      <c r="D107" s="325" t="s">
        <v>311</v>
      </c>
      <c r="E107" s="325" t="s">
        <v>312</v>
      </c>
      <c r="F107" s="143">
        <v>100</v>
      </c>
      <c r="G107" s="143">
        <v>3</v>
      </c>
      <c r="H107" s="143">
        <v>0</v>
      </c>
      <c r="I107" s="280">
        <v>7.0000000000000007E-2</v>
      </c>
      <c r="J107" s="326">
        <f t="shared" ref="J107:J124" si="5">+I107/G107</f>
        <v>2.3333333333333334E-2</v>
      </c>
      <c r="K107" s="143">
        <v>0.25</v>
      </c>
      <c r="L107" s="328">
        <v>0</v>
      </c>
      <c r="M107" s="327">
        <f>+L107/K107</f>
        <v>0</v>
      </c>
      <c r="N107" s="896" t="s">
        <v>319</v>
      </c>
      <c r="O107" s="312"/>
    </row>
    <row r="108" spans="1:15" s="313" customFormat="1" ht="24" customHeight="1" x14ac:dyDescent="0.25">
      <c r="A108" s="894"/>
      <c r="B108" s="325" t="s">
        <v>320</v>
      </c>
      <c r="C108" s="325" t="s">
        <v>321</v>
      </c>
      <c r="D108" s="325" t="s">
        <v>321</v>
      </c>
      <c r="E108" s="325" t="s">
        <v>312</v>
      </c>
      <c r="F108" s="143">
        <v>100</v>
      </c>
      <c r="G108" s="143">
        <v>1</v>
      </c>
      <c r="H108" s="143">
        <v>1</v>
      </c>
      <c r="I108" s="280">
        <f>+F253/E253</f>
        <v>9.4331325533317315E-2</v>
      </c>
      <c r="J108" s="326">
        <f t="shared" si="5"/>
        <v>9.4331325533317315E-2</v>
      </c>
      <c r="K108" s="143">
        <v>0.68</v>
      </c>
      <c r="L108" s="328">
        <v>0.68</v>
      </c>
      <c r="M108" s="327">
        <v>1</v>
      </c>
      <c r="N108" s="897"/>
      <c r="O108" s="312"/>
    </row>
    <row r="109" spans="1:15" x14ac:dyDescent="0.25">
      <c r="A109" s="895"/>
      <c r="B109" s="325" t="s">
        <v>322</v>
      </c>
      <c r="C109" s="325" t="s">
        <v>323</v>
      </c>
      <c r="D109" s="325" t="s">
        <v>323</v>
      </c>
      <c r="E109" s="325" t="s">
        <v>312</v>
      </c>
      <c r="F109" s="143">
        <v>100</v>
      </c>
      <c r="G109" s="143">
        <v>1</v>
      </c>
      <c r="H109" s="143">
        <v>1</v>
      </c>
      <c r="I109" s="280">
        <v>0</v>
      </c>
      <c r="J109" s="326">
        <f t="shared" si="5"/>
        <v>0</v>
      </c>
      <c r="K109" s="143"/>
      <c r="L109" s="143"/>
      <c r="M109" s="327"/>
      <c r="N109" s="898"/>
    </row>
    <row r="110" spans="1:15" x14ac:dyDescent="0.25">
      <c r="A110" s="893" t="s">
        <v>277</v>
      </c>
      <c r="B110" s="325" t="s">
        <v>318</v>
      </c>
      <c r="C110" s="325" t="s">
        <v>311</v>
      </c>
      <c r="D110" s="325" t="s">
        <v>311</v>
      </c>
      <c r="E110" s="325" t="s">
        <v>312</v>
      </c>
      <c r="F110" s="143">
        <v>100</v>
      </c>
      <c r="G110" s="143">
        <v>3</v>
      </c>
      <c r="H110" s="143">
        <v>0</v>
      </c>
      <c r="I110" s="280">
        <v>0.02</v>
      </c>
      <c r="J110" s="326">
        <f t="shared" si="5"/>
        <v>6.6666666666666671E-3</v>
      </c>
      <c r="K110" s="143">
        <v>0.25</v>
      </c>
      <c r="L110" s="328">
        <v>0</v>
      </c>
      <c r="M110" s="327">
        <f>+L110/K110</f>
        <v>0</v>
      </c>
      <c r="N110" s="896" t="s">
        <v>319</v>
      </c>
    </row>
    <row r="111" spans="1:15" x14ac:dyDescent="0.25">
      <c r="A111" s="894"/>
      <c r="B111" s="325" t="s">
        <v>320</v>
      </c>
      <c r="C111" s="325" t="s">
        <v>321</v>
      </c>
      <c r="D111" s="325" t="s">
        <v>321</v>
      </c>
      <c r="E111" s="325" t="s">
        <v>312</v>
      </c>
      <c r="F111" s="143">
        <v>100</v>
      </c>
      <c r="G111" s="143">
        <v>1</v>
      </c>
      <c r="H111" s="143">
        <v>1</v>
      </c>
      <c r="I111" s="280">
        <v>0.09</v>
      </c>
      <c r="J111" s="326">
        <f t="shared" si="5"/>
        <v>0.09</v>
      </c>
      <c r="K111" s="143">
        <v>0.68</v>
      </c>
      <c r="L111" s="328">
        <v>0.68</v>
      </c>
      <c r="M111" s="327">
        <v>1</v>
      </c>
      <c r="N111" s="897"/>
    </row>
    <row r="112" spans="1:15" x14ac:dyDescent="0.25">
      <c r="A112" s="895"/>
      <c r="B112" s="325" t="s">
        <v>322</v>
      </c>
      <c r="C112" s="325" t="s">
        <v>323</v>
      </c>
      <c r="D112" s="325" t="s">
        <v>323</v>
      </c>
      <c r="E112" s="325" t="s">
        <v>312</v>
      </c>
      <c r="F112" s="143">
        <v>100</v>
      </c>
      <c r="G112" s="143">
        <v>1</v>
      </c>
      <c r="H112" s="143">
        <v>1</v>
      </c>
      <c r="I112" s="280">
        <v>0</v>
      </c>
      <c r="J112" s="326">
        <f t="shared" si="5"/>
        <v>0</v>
      </c>
      <c r="K112" s="143"/>
      <c r="L112" s="143"/>
      <c r="M112" s="327"/>
      <c r="N112" s="898"/>
    </row>
    <row r="113" spans="1:22" x14ac:dyDescent="0.25">
      <c r="A113" s="893" t="s">
        <v>278</v>
      </c>
      <c r="B113" s="325" t="s">
        <v>318</v>
      </c>
      <c r="C113" s="325" t="s">
        <v>311</v>
      </c>
      <c r="D113" s="325" t="s">
        <v>311</v>
      </c>
      <c r="E113" s="325" t="s">
        <v>312</v>
      </c>
      <c r="F113" s="143">
        <v>100</v>
      </c>
      <c r="G113" s="143">
        <v>3</v>
      </c>
      <c r="H113" s="143">
        <v>0</v>
      </c>
      <c r="I113" s="280">
        <v>0.06</v>
      </c>
      <c r="J113" s="326">
        <f t="shared" si="5"/>
        <v>0.02</v>
      </c>
      <c r="K113" s="143">
        <v>0.25</v>
      </c>
      <c r="L113" s="328">
        <v>0</v>
      </c>
      <c r="M113" s="327">
        <f>+L113/K113</f>
        <v>0</v>
      </c>
      <c r="N113" s="896" t="s">
        <v>319</v>
      </c>
    </row>
    <row r="114" spans="1:22" x14ac:dyDescent="0.25">
      <c r="A114" s="894"/>
      <c r="B114" s="325" t="s">
        <v>320</v>
      </c>
      <c r="C114" s="325" t="s">
        <v>321</v>
      </c>
      <c r="D114" s="325" t="s">
        <v>321</v>
      </c>
      <c r="E114" s="325" t="s">
        <v>312</v>
      </c>
      <c r="F114" s="143">
        <v>100</v>
      </c>
      <c r="G114" s="143">
        <v>1</v>
      </c>
      <c r="H114" s="143">
        <v>1</v>
      </c>
      <c r="I114" s="280">
        <v>0.09</v>
      </c>
      <c r="J114" s="326">
        <f t="shared" si="5"/>
        <v>0.09</v>
      </c>
      <c r="K114" s="143">
        <v>0.68</v>
      </c>
      <c r="L114" s="328">
        <v>0.68</v>
      </c>
      <c r="M114" s="327">
        <v>1</v>
      </c>
      <c r="N114" s="897"/>
    </row>
    <row r="115" spans="1:22" x14ac:dyDescent="0.25">
      <c r="A115" s="895"/>
      <c r="B115" s="325" t="s">
        <v>322</v>
      </c>
      <c r="C115" s="325" t="s">
        <v>323</v>
      </c>
      <c r="D115" s="325" t="s">
        <v>323</v>
      </c>
      <c r="E115" s="325" t="s">
        <v>312</v>
      </c>
      <c r="F115" s="143">
        <v>100</v>
      </c>
      <c r="G115" s="143">
        <v>1</v>
      </c>
      <c r="H115" s="143">
        <v>1</v>
      </c>
      <c r="I115" s="280">
        <v>0</v>
      </c>
      <c r="J115" s="326">
        <f t="shared" si="5"/>
        <v>0</v>
      </c>
      <c r="K115" s="143"/>
      <c r="L115" s="143"/>
      <c r="M115" s="327"/>
      <c r="N115" s="898"/>
    </row>
    <row r="116" spans="1:22" x14ac:dyDescent="0.25">
      <c r="A116" s="893" t="s">
        <v>279</v>
      </c>
      <c r="B116" s="325" t="s">
        <v>318</v>
      </c>
      <c r="C116" s="325" t="s">
        <v>311</v>
      </c>
      <c r="D116" s="325" t="s">
        <v>311</v>
      </c>
      <c r="E116" s="325" t="s">
        <v>312</v>
      </c>
      <c r="F116" s="143">
        <v>100</v>
      </c>
      <c r="G116" s="143">
        <v>3</v>
      </c>
      <c r="H116" s="143">
        <v>0</v>
      </c>
      <c r="I116" s="280">
        <v>0.20399999999999999</v>
      </c>
      <c r="J116" s="326">
        <f t="shared" si="5"/>
        <v>6.7999999999999991E-2</v>
      </c>
      <c r="K116" s="143">
        <v>0.25</v>
      </c>
      <c r="L116" s="328">
        <v>0</v>
      </c>
      <c r="M116" s="327">
        <f>+L116/K116</f>
        <v>0</v>
      </c>
      <c r="N116" s="896" t="s">
        <v>319</v>
      </c>
      <c r="O116" s="297"/>
    </row>
    <row r="117" spans="1:22" x14ac:dyDescent="0.25">
      <c r="A117" s="894"/>
      <c r="B117" s="325" t="s">
        <v>320</v>
      </c>
      <c r="C117" s="325" t="s">
        <v>321</v>
      </c>
      <c r="D117" s="325" t="s">
        <v>321</v>
      </c>
      <c r="E117" s="325" t="s">
        <v>312</v>
      </c>
      <c r="F117" s="143">
        <v>100</v>
      </c>
      <c r="G117" s="143">
        <v>1</v>
      </c>
      <c r="H117" s="143">
        <v>1</v>
      </c>
      <c r="I117" s="280">
        <v>0.15</v>
      </c>
      <c r="J117" s="326">
        <f t="shared" si="5"/>
        <v>0.15</v>
      </c>
      <c r="K117" s="143">
        <v>0.68</v>
      </c>
      <c r="L117" s="328">
        <v>0.68</v>
      </c>
      <c r="M117" s="327">
        <v>1</v>
      </c>
      <c r="N117" s="897"/>
      <c r="O117" s="297"/>
    </row>
    <row r="118" spans="1:22" x14ac:dyDescent="0.25">
      <c r="A118" s="895"/>
      <c r="B118" s="325" t="s">
        <v>322</v>
      </c>
      <c r="C118" s="325" t="s">
        <v>323</v>
      </c>
      <c r="D118" s="325" t="s">
        <v>323</v>
      </c>
      <c r="E118" s="325" t="s">
        <v>312</v>
      </c>
      <c r="F118" s="143">
        <v>100</v>
      </c>
      <c r="G118" s="143">
        <v>1</v>
      </c>
      <c r="H118" s="143">
        <v>1</v>
      </c>
      <c r="I118" s="280">
        <v>0</v>
      </c>
      <c r="J118" s="326">
        <f t="shared" si="5"/>
        <v>0</v>
      </c>
      <c r="K118" s="143"/>
      <c r="L118" s="143"/>
      <c r="M118" s="327"/>
      <c r="N118" s="898"/>
      <c r="O118" s="297"/>
    </row>
    <row r="119" spans="1:22" x14ac:dyDescent="0.25">
      <c r="A119" s="893" t="s">
        <v>281</v>
      </c>
      <c r="B119" s="325" t="s">
        <v>318</v>
      </c>
      <c r="C119" s="325" t="s">
        <v>311</v>
      </c>
      <c r="D119" s="325" t="s">
        <v>311</v>
      </c>
      <c r="E119" s="325" t="s">
        <v>312</v>
      </c>
      <c r="F119" s="143">
        <v>100</v>
      </c>
      <c r="G119" s="143">
        <v>3</v>
      </c>
      <c r="H119" s="143">
        <v>0</v>
      </c>
      <c r="I119" s="280">
        <v>0</v>
      </c>
      <c r="J119" s="326">
        <f t="shared" si="5"/>
        <v>0</v>
      </c>
      <c r="K119" s="143">
        <v>0.25</v>
      </c>
      <c r="L119" s="328">
        <v>0.02</v>
      </c>
      <c r="M119" s="327">
        <f>+L119/K119</f>
        <v>0.08</v>
      </c>
      <c r="N119" s="329"/>
      <c r="O119" s="330"/>
      <c r="P119" s="331"/>
    </row>
    <row r="120" spans="1:22" x14ac:dyDescent="0.25">
      <c r="A120" s="894"/>
      <c r="B120" s="325" t="s">
        <v>320</v>
      </c>
      <c r="C120" s="325" t="s">
        <v>321</v>
      </c>
      <c r="D120" s="325" t="s">
        <v>321</v>
      </c>
      <c r="E120" s="325" t="s">
        <v>312</v>
      </c>
      <c r="F120" s="143">
        <v>100</v>
      </c>
      <c r="G120" s="143">
        <v>1</v>
      </c>
      <c r="H120" s="143">
        <v>1</v>
      </c>
      <c r="I120" s="280">
        <v>0.15</v>
      </c>
      <c r="J120" s="326">
        <f t="shared" si="5"/>
        <v>0.15</v>
      </c>
      <c r="K120" s="143">
        <v>0.68</v>
      </c>
      <c r="L120" s="328">
        <v>0.68</v>
      </c>
      <c r="M120" s="327">
        <v>1</v>
      </c>
      <c r="N120" s="329"/>
      <c r="O120" s="330"/>
      <c r="P120" s="331"/>
    </row>
    <row r="121" spans="1:22" x14ac:dyDescent="0.25">
      <c r="A121" s="895"/>
      <c r="B121" s="325" t="s">
        <v>322</v>
      </c>
      <c r="C121" s="325" t="s">
        <v>323</v>
      </c>
      <c r="D121" s="325" t="s">
        <v>323</v>
      </c>
      <c r="E121" s="325" t="s">
        <v>312</v>
      </c>
      <c r="F121" s="143">
        <v>100</v>
      </c>
      <c r="G121" s="143">
        <v>1</v>
      </c>
      <c r="H121" s="143">
        <v>1</v>
      </c>
      <c r="I121" s="280">
        <v>0</v>
      </c>
      <c r="J121" s="326">
        <f t="shared" si="5"/>
        <v>0</v>
      </c>
      <c r="K121" s="143"/>
      <c r="L121" s="143"/>
      <c r="M121" s="327"/>
      <c r="N121" s="329"/>
      <c r="O121" s="330"/>
      <c r="P121" s="331"/>
    </row>
    <row r="122" spans="1:22" x14ac:dyDescent="0.25">
      <c r="A122" s="893" t="s">
        <v>282</v>
      </c>
      <c r="B122" s="325" t="s">
        <v>318</v>
      </c>
      <c r="C122" s="325" t="s">
        <v>311</v>
      </c>
      <c r="D122" s="325" t="s">
        <v>311</v>
      </c>
      <c r="E122" s="325" t="s">
        <v>312</v>
      </c>
      <c r="F122" s="143">
        <v>100</v>
      </c>
      <c r="G122" s="143">
        <v>3</v>
      </c>
      <c r="H122" s="143">
        <v>0</v>
      </c>
      <c r="I122" s="280">
        <v>0</v>
      </c>
      <c r="J122" s="326">
        <f t="shared" si="5"/>
        <v>0</v>
      </c>
      <c r="K122" s="143">
        <v>0.25</v>
      </c>
      <c r="L122" s="328">
        <v>0.02</v>
      </c>
      <c r="M122" s="327">
        <f>+L122/K122</f>
        <v>0.08</v>
      </c>
      <c r="N122" s="896" t="s">
        <v>319</v>
      </c>
      <c r="O122" s="332"/>
      <c r="P122" s="333"/>
    </row>
    <row r="123" spans="1:22" x14ac:dyDescent="0.25">
      <c r="A123" s="894"/>
      <c r="B123" s="325" t="s">
        <v>320</v>
      </c>
      <c r="C123" s="325" t="s">
        <v>321</v>
      </c>
      <c r="D123" s="325" t="s">
        <v>321</v>
      </c>
      <c r="E123" s="325" t="s">
        <v>312</v>
      </c>
      <c r="F123" s="143">
        <v>100</v>
      </c>
      <c r="G123" s="143">
        <v>1</v>
      </c>
      <c r="H123" s="143">
        <v>1</v>
      </c>
      <c r="I123" s="280">
        <v>0.15</v>
      </c>
      <c r="J123" s="326">
        <f t="shared" si="5"/>
        <v>0.15</v>
      </c>
      <c r="K123" s="143">
        <v>0.68</v>
      </c>
      <c r="L123" s="328">
        <v>0.68</v>
      </c>
      <c r="M123" s="327">
        <v>1</v>
      </c>
      <c r="N123" s="897"/>
      <c r="O123" s="332"/>
      <c r="P123" s="334"/>
    </row>
    <row r="124" spans="1:22" x14ac:dyDescent="0.25">
      <c r="A124" s="895"/>
      <c r="B124" s="325" t="s">
        <v>322</v>
      </c>
      <c r="C124" s="325" t="s">
        <v>323</v>
      </c>
      <c r="D124" s="325" t="s">
        <v>323</v>
      </c>
      <c r="E124" s="325" t="s">
        <v>312</v>
      </c>
      <c r="F124" s="143">
        <v>100</v>
      </c>
      <c r="G124" s="143">
        <v>1</v>
      </c>
      <c r="H124" s="143">
        <v>1</v>
      </c>
      <c r="I124" s="280">
        <v>0.1</v>
      </c>
      <c r="J124" s="326">
        <f t="shared" si="5"/>
        <v>0.1</v>
      </c>
      <c r="K124" s="143"/>
      <c r="L124" s="143"/>
      <c r="M124" s="327"/>
      <c r="N124" s="898"/>
      <c r="O124" s="332"/>
      <c r="P124" s="331"/>
    </row>
    <row r="125" spans="1:22" ht="15.75" thickBot="1" x14ac:dyDescent="0.3">
      <c r="A125" s="335"/>
      <c r="B125" s="335"/>
      <c r="C125" s="335"/>
      <c r="D125" s="335"/>
      <c r="E125" s="335"/>
      <c r="F125" s="40"/>
      <c r="G125" s="40"/>
      <c r="H125" s="40"/>
      <c r="I125" s="336"/>
      <c r="J125" s="337"/>
      <c r="K125" s="40"/>
      <c r="L125" s="40"/>
      <c r="M125" s="338"/>
      <c r="N125" s="335"/>
      <c r="O125" s="332"/>
      <c r="P125" s="331"/>
    </row>
    <row r="126" spans="1:22" customFormat="1" ht="20.25" x14ac:dyDescent="0.25">
      <c r="A126" s="868" t="s">
        <v>325</v>
      </c>
      <c r="B126" s="869"/>
      <c r="C126" s="869"/>
      <c r="D126" s="869"/>
      <c r="E126" s="869"/>
      <c r="F126" s="869"/>
      <c r="G126" s="869"/>
      <c r="H126" s="869"/>
      <c r="I126" s="869"/>
      <c r="J126" s="869"/>
      <c r="K126" s="869"/>
      <c r="L126" s="869"/>
      <c r="M126" s="869"/>
      <c r="N126" s="870"/>
      <c r="O126" s="332"/>
      <c r="P126" s="331"/>
    </row>
    <row r="127" spans="1:22" customFormat="1" ht="44.25" customHeight="1" x14ac:dyDescent="0.25">
      <c r="A127" s="257" t="s">
        <v>22</v>
      </c>
      <c r="B127" s="258" t="s">
        <v>296</v>
      </c>
      <c r="C127" s="258" t="s">
        <v>297</v>
      </c>
      <c r="D127" s="258" t="s">
        <v>298</v>
      </c>
      <c r="E127" s="258" t="s">
        <v>299</v>
      </c>
      <c r="F127" s="258" t="s">
        <v>326</v>
      </c>
      <c r="G127" s="258" t="s">
        <v>301</v>
      </c>
      <c r="H127" s="258" t="s">
        <v>327</v>
      </c>
      <c r="I127" s="258" t="s">
        <v>328</v>
      </c>
      <c r="J127" s="258" t="s">
        <v>329</v>
      </c>
      <c r="K127" s="258" t="s">
        <v>305</v>
      </c>
      <c r="L127" s="258" t="s">
        <v>306</v>
      </c>
      <c r="M127" s="258" t="s">
        <v>307</v>
      </c>
      <c r="N127" s="259" t="s">
        <v>308</v>
      </c>
      <c r="O127" s="332"/>
      <c r="P127" s="331"/>
    </row>
    <row r="128" spans="1:22" customFormat="1" ht="16.5" customHeight="1" x14ac:dyDescent="0.25">
      <c r="A128" s="893" t="s">
        <v>285</v>
      </c>
      <c r="B128" s="325" t="s">
        <v>318</v>
      </c>
      <c r="C128" s="325" t="s">
        <v>311</v>
      </c>
      <c r="D128" s="325" t="s">
        <v>311</v>
      </c>
      <c r="E128" s="325" t="s">
        <v>312</v>
      </c>
      <c r="F128" s="143">
        <v>100</v>
      </c>
      <c r="G128" s="143">
        <v>3</v>
      </c>
      <c r="H128" s="143">
        <v>1.77</v>
      </c>
      <c r="I128" s="280">
        <v>0</v>
      </c>
      <c r="J128" s="327">
        <f t="shared" ref="J128:J136" si="6">+I128/G128</f>
        <v>0</v>
      </c>
      <c r="K128" s="143">
        <v>0.23</v>
      </c>
      <c r="L128" s="328">
        <v>0.2</v>
      </c>
      <c r="M128" s="327">
        <f t="shared" ref="M128:M163" si="7">+L128/K128</f>
        <v>0.86956521739130432</v>
      </c>
      <c r="N128" s="896" t="s">
        <v>319</v>
      </c>
      <c r="O128" s="273"/>
      <c r="P128" s="339"/>
      <c r="Q128" s="340"/>
      <c r="T128" s="273"/>
      <c r="V128" s="341"/>
    </row>
    <row r="129" spans="1:23" customFormat="1" ht="16.5" customHeight="1" x14ac:dyDescent="0.25">
      <c r="A129" s="894"/>
      <c r="B129" s="325" t="s">
        <v>320</v>
      </c>
      <c r="C129" s="325" t="s">
        <v>321</v>
      </c>
      <c r="D129" s="325" t="s">
        <v>321</v>
      </c>
      <c r="E129" s="325" t="s">
        <v>312</v>
      </c>
      <c r="F129" s="143">
        <v>100</v>
      </c>
      <c r="G129" s="143">
        <v>1</v>
      </c>
      <c r="H129" s="143">
        <v>0</v>
      </c>
      <c r="I129" s="280">
        <v>0</v>
      </c>
      <c r="J129" s="327">
        <f t="shared" si="6"/>
        <v>0</v>
      </c>
      <c r="K129" s="143">
        <v>0.85</v>
      </c>
      <c r="L129" s="328">
        <v>0</v>
      </c>
      <c r="M129" s="327">
        <f t="shared" si="7"/>
        <v>0</v>
      </c>
      <c r="N129" s="897"/>
      <c r="O129" s="273"/>
      <c r="P129" s="341"/>
      <c r="Q129" s="341"/>
      <c r="T129" s="273"/>
      <c r="U129" s="273"/>
    </row>
    <row r="130" spans="1:23" customFormat="1" ht="16.5" customHeight="1" x14ac:dyDescent="0.25">
      <c r="A130" s="895"/>
      <c r="B130" s="325" t="s">
        <v>322</v>
      </c>
      <c r="C130" s="325" t="s">
        <v>323</v>
      </c>
      <c r="D130" s="325" t="s">
        <v>323</v>
      </c>
      <c r="E130" s="325" t="s">
        <v>312</v>
      </c>
      <c r="F130" s="143">
        <v>100</v>
      </c>
      <c r="G130" s="143">
        <v>1</v>
      </c>
      <c r="H130" s="143">
        <v>0</v>
      </c>
      <c r="I130" s="280">
        <v>0</v>
      </c>
      <c r="J130" s="327">
        <f t="shared" si="6"/>
        <v>0</v>
      </c>
      <c r="K130" s="143">
        <v>0.9</v>
      </c>
      <c r="L130" s="143">
        <v>0</v>
      </c>
      <c r="M130" s="327">
        <f t="shared" si="7"/>
        <v>0</v>
      </c>
      <c r="N130" s="898"/>
      <c r="O130" s="273"/>
      <c r="P130" s="341"/>
      <c r="Q130" s="342"/>
    </row>
    <row r="131" spans="1:23" customFormat="1" ht="16.5" customHeight="1" x14ac:dyDescent="0.25">
      <c r="A131" s="893" t="s">
        <v>287</v>
      </c>
      <c r="B131" s="325" t="s">
        <v>318</v>
      </c>
      <c r="C131" s="325" t="s">
        <v>311</v>
      </c>
      <c r="D131" s="325" t="s">
        <v>311</v>
      </c>
      <c r="E131" s="325" t="s">
        <v>312</v>
      </c>
      <c r="F131" s="143">
        <v>100</v>
      </c>
      <c r="G131" s="143">
        <v>3</v>
      </c>
      <c r="H131" s="143">
        <v>1.77</v>
      </c>
      <c r="I131" s="280">
        <v>0</v>
      </c>
      <c r="J131" s="327">
        <f t="shared" si="6"/>
        <v>0</v>
      </c>
      <c r="K131" s="143">
        <v>0.23</v>
      </c>
      <c r="L131" s="328">
        <v>0.2</v>
      </c>
      <c r="M131" s="327">
        <f t="shared" si="7"/>
        <v>0.86956521739130432</v>
      </c>
      <c r="N131" s="896" t="s">
        <v>319</v>
      </c>
      <c r="O131" s="273"/>
      <c r="P131" s="343"/>
      <c r="R131" s="341"/>
      <c r="S131" s="344"/>
    </row>
    <row r="132" spans="1:23" customFormat="1" ht="16.5" customHeight="1" x14ac:dyDescent="0.25">
      <c r="A132" s="894"/>
      <c r="B132" s="325" t="s">
        <v>320</v>
      </c>
      <c r="C132" s="325" t="s">
        <v>321</v>
      </c>
      <c r="D132" s="325" t="s">
        <v>321</v>
      </c>
      <c r="E132" s="325" t="s">
        <v>312</v>
      </c>
      <c r="F132" s="143">
        <v>100</v>
      </c>
      <c r="G132" s="143">
        <v>1</v>
      </c>
      <c r="H132" s="143">
        <v>0</v>
      </c>
      <c r="I132" s="280">
        <v>0</v>
      </c>
      <c r="J132" s="327">
        <f t="shared" si="6"/>
        <v>0</v>
      </c>
      <c r="K132" s="143">
        <v>0.85</v>
      </c>
      <c r="L132" s="328">
        <v>2E-3</v>
      </c>
      <c r="M132" s="327">
        <f t="shared" si="7"/>
        <v>2.3529411764705885E-3</v>
      </c>
      <c r="N132" s="897"/>
      <c r="O132" s="273"/>
      <c r="P132" s="345"/>
      <c r="Q132" s="340"/>
      <c r="R132" s="341"/>
      <c r="S132" s="342"/>
      <c r="T132" s="136"/>
      <c r="U132" s="136"/>
      <c r="V132" s="341"/>
      <c r="W132" s="346"/>
    </row>
    <row r="133" spans="1:23" customFormat="1" x14ac:dyDescent="0.25">
      <c r="A133" s="895"/>
      <c r="B133" s="325" t="s">
        <v>322</v>
      </c>
      <c r="C133" s="325" t="s">
        <v>323</v>
      </c>
      <c r="D133" s="325" t="s">
        <v>323</v>
      </c>
      <c r="E133" s="325" t="s">
        <v>312</v>
      </c>
      <c r="F133" s="143">
        <v>100</v>
      </c>
      <c r="G133" s="143">
        <v>1</v>
      </c>
      <c r="H133" s="143">
        <v>0</v>
      </c>
      <c r="I133" s="280">
        <v>0</v>
      </c>
      <c r="J133" s="327">
        <f t="shared" si="6"/>
        <v>0</v>
      </c>
      <c r="K133" s="143">
        <v>0.9</v>
      </c>
      <c r="L133" s="143">
        <v>1.0999999999999999E-2</v>
      </c>
      <c r="M133" s="327">
        <f t="shared" si="7"/>
        <v>1.2222222222222221E-2</v>
      </c>
      <c r="N133" s="898"/>
      <c r="O133" s="273"/>
      <c r="P133" s="341"/>
      <c r="Q133" s="341"/>
      <c r="R133" s="341"/>
      <c r="S133" s="341"/>
      <c r="T133" s="136"/>
      <c r="U133" s="136"/>
      <c r="V133" s="341"/>
      <c r="W133" s="346"/>
    </row>
    <row r="134" spans="1:23" customFormat="1" x14ac:dyDescent="0.25">
      <c r="A134" s="893" t="s">
        <v>288</v>
      </c>
      <c r="B134" s="325" t="s">
        <v>318</v>
      </c>
      <c r="C134" s="325" t="s">
        <v>311</v>
      </c>
      <c r="D134" s="325" t="s">
        <v>311</v>
      </c>
      <c r="E134" s="325" t="s">
        <v>312</v>
      </c>
      <c r="F134" s="143">
        <v>100</v>
      </c>
      <c r="G134" s="143">
        <v>3</v>
      </c>
      <c r="H134" s="143">
        <v>1.77</v>
      </c>
      <c r="I134" s="280">
        <v>0.01</v>
      </c>
      <c r="J134" s="327">
        <f>+I134/G134</f>
        <v>3.3333333333333335E-3</v>
      </c>
      <c r="K134" s="143">
        <v>0.23</v>
      </c>
      <c r="L134" s="328">
        <v>0.23</v>
      </c>
      <c r="M134" s="327">
        <f t="shared" si="7"/>
        <v>1</v>
      </c>
      <c r="N134" s="896" t="s">
        <v>319</v>
      </c>
      <c r="O134" s="273"/>
      <c r="P134" s="341"/>
      <c r="Q134" s="342"/>
      <c r="S134" s="341"/>
      <c r="T134" s="136"/>
      <c r="U134" s="136"/>
      <c r="V134" s="341"/>
      <c r="W134" s="346"/>
    </row>
    <row r="135" spans="1:23" customFormat="1" x14ac:dyDescent="0.25">
      <c r="A135" s="894"/>
      <c r="B135" s="325" t="s">
        <v>320</v>
      </c>
      <c r="C135" s="325" t="s">
        <v>321</v>
      </c>
      <c r="D135" s="325" t="s">
        <v>321</v>
      </c>
      <c r="E135" s="325" t="s">
        <v>312</v>
      </c>
      <c r="F135" s="143">
        <v>100</v>
      </c>
      <c r="G135" s="143">
        <v>1</v>
      </c>
      <c r="H135" s="143">
        <v>0</v>
      </c>
      <c r="I135" s="280">
        <v>0</v>
      </c>
      <c r="J135" s="327">
        <f t="shared" si="6"/>
        <v>0</v>
      </c>
      <c r="K135" s="143">
        <v>0.85</v>
      </c>
      <c r="L135" s="328">
        <v>0.04</v>
      </c>
      <c r="M135" s="327">
        <f t="shared" si="7"/>
        <v>4.7058823529411764E-2</v>
      </c>
      <c r="N135" s="897"/>
      <c r="O135" s="273"/>
      <c r="P135" s="340"/>
      <c r="U135" s="136"/>
      <c r="W135" s="346"/>
    </row>
    <row r="136" spans="1:23" customFormat="1" x14ac:dyDescent="0.25">
      <c r="A136" s="895"/>
      <c r="B136" s="325" t="s">
        <v>322</v>
      </c>
      <c r="C136" s="325" t="s">
        <v>323</v>
      </c>
      <c r="D136" s="325" t="s">
        <v>323</v>
      </c>
      <c r="E136" s="325" t="s">
        <v>312</v>
      </c>
      <c r="F136" s="143">
        <v>100</v>
      </c>
      <c r="G136" s="143">
        <v>1</v>
      </c>
      <c r="H136" s="143">
        <v>0</v>
      </c>
      <c r="I136" s="280">
        <v>0</v>
      </c>
      <c r="J136" s="327">
        <f t="shared" si="6"/>
        <v>0</v>
      </c>
      <c r="K136" s="143">
        <v>0.9</v>
      </c>
      <c r="L136" s="143">
        <v>0.01</v>
      </c>
      <c r="M136" s="327">
        <f t="shared" si="7"/>
        <v>1.1111111111111112E-2</v>
      </c>
      <c r="N136" s="898"/>
      <c r="O136" s="273"/>
    </row>
    <row r="137" spans="1:23" customFormat="1" x14ac:dyDescent="0.25">
      <c r="A137" s="893" t="s">
        <v>289</v>
      </c>
      <c r="B137" s="325" t="s">
        <v>318</v>
      </c>
      <c r="C137" s="325" t="s">
        <v>311</v>
      </c>
      <c r="D137" s="325" t="s">
        <v>311</v>
      </c>
      <c r="E137" s="325" t="s">
        <v>312</v>
      </c>
      <c r="F137" s="143">
        <v>100</v>
      </c>
      <c r="G137" s="143">
        <v>3</v>
      </c>
      <c r="H137" s="143">
        <v>1.77</v>
      </c>
      <c r="I137" s="280">
        <v>0.02</v>
      </c>
      <c r="J137" s="327">
        <f>+I137/G137</f>
        <v>6.6666666666666671E-3</v>
      </c>
      <c r="K137" s="143">
        <v>0.23</v>
      </c>
      <c r="L137" s="328">
        <v>0.23</v>
      </c>
      <c r="M137" s="327">
        <f t="shared" si="7"/>
        <v>1</v>
      </c>
      <c r="N137" s="896" t="s">
        <v>319</v>
      </c>
      <c r="O137" s="136"/>
    </row>
    <row r="138" spans="1:23" customFormat="1" x14ac:dyDescent="0.25">
      <c r="A138" s="894"/>
      <c r="B138" s="325" t="s">
        <v>320</v>
      </c>
      <c r="C138" s="325" t="s">
        <v>321</v>
      </c>
      <c r="D138" s="325" t="s">
        <v>321</v>
      </c>
      <c r="E138" s="325" t="s">
        <v>312</v>
      </c>
      <c r="F138" s="143">
        <v>100</v>
      </c>
      <c r="G138" s="143">
        <v>1</v>
      </c>
      <c r="H138" s="143">
        <v>0</v>
      </c>
      <c r="I138" s="280">
        <v>0</v>
      </c>
      <c r="J138" s="327">
        <f t="shared" ref="J138:J139" si="8">+I138/G138</f>
        <v>0</v>
      </c>
      <c r="K138" s="143">
        <v>0.85</v>
      </c>
      <c r="L138" s="328">
        <v>5.7000000000000002E-2</v>
      </c>
      <c r="M138" s="327">
        <f t="shared" si="7"/>
        <v>6.7058823529411768E-2</v>
      </c>
      <c r="N138" s="897"/>
      <c r="O138" s="136"/>
    </row>
    <row r="139" spans="1:23" customFormat="1" x14ac:dyDescent="0.25">
      <c r="A139" s="895"/>
      <c r="B139" s="325" t="s">
        <v>322</v>
      </c>
      <c r="C139" s="325" t="s">
        <v>323</v>
      </c>
      <c r="D139" s="325" t="s">
        <v>323</v>
      </c>
      <c r="E139" s="325" t="s">
        <v>312</v>
      </c>
      <c r="F139" s="143">
        <v>100</v>
      </c>
      <c r="G139" s="143">
        <v>1</v>
      </c>
      <c r="H139" s="143">
        <v>0</v>
      </c>
      <c r="I139" s="280">
        <v>0</v>
      </c>
      <c r="J139" s="327">
        <f t="shared" si="8"/>
        <v>0</v>
      </c>
      <c r="K139" s="143">
        <v>0.9</v>
      </c>
      <c r="L139" s="347">
        <v>2.3599999999999999E-2</v>
      </c>
      <c r="M139" s="327">
        <f t="shared" si="7"/>
        <v>2.622222222222222E-2</v>
      </c>
      <c r="N139" s="898"/>
      <c r="O139" s="136"/>
    </row>
    <row r="140" spans="1:23" customFormat="1" x14ac:dyDescent="0.25">
      <c r="A140" s="893" t="s">
        <v>290</v>
      </c>
      <c r="B140" s="325" t="s">
        <v>318</v>
      </c>
      <c r="C140" s="325" t="s">
        <v>311</v>
      </c>
      <c r="D140" s="325" t="s">
        <v>311</v>
      </c>
      <c r="E140" s="325" t="s">
        <v>312</v>
      </c>
      <c r="F140" s="143">
        <v>100</v>
      </c>
      <c r="G140" s="143">
        <v>3</v>
      </c>
      <c r="H140" s="143">
        <v>1.77</v>
      </c>
      <c r="I140" s="280">
        <v>0.2</v>
      </c>
      <c r="J140" s="327">
        <f>+I140/G140</f>
        <v>6.6666666666666666E-2</v>
      </c>
      <c r="K140" s="143">
        <v>0.23</v>
      </c>
      <c r="L140" s="328">
        <v>0.23</v>
      </c>
      <c r="M140" s="327">
        <f t="shared" si="7"/>
        <v>1</v>
      </c>
      <c r="N140" s="896" t="s">
        <v>319</v>
      </c>
      <c r="O140" s="273"/>
      <c r="P140" s="340"/>
    </row>
    <row r="141" spans="1:23" customFormat="1" x14ac:dyDescent="0.25">
      <c r="A141" s="894"/>
      <c r="B141" s="325" t="s">
        <v>320</v>
      </c>
      <c r="C141" s="325" t="s">
        <v>321</v>
      </c>
      <c r="D141" s="325" t="s">
        <v>321</v>
      </c>
      <c r="E141" s="325" t="s">
        <v>312</v>
      </c>
      <c r="F141" s="143">
        <v>100</v>
      </c>
      <c r="G141" s="143">
        <v>1</v>
      </c>
      <c r="H141" s="143">
        <v>0</v>
      </c>
      <c r="I141" s="280">
        <v>0</v>
      </c>
      <c r="J141" s="327">
        <f t="shared" ref="J141:J142" si="9">+I141/G141</f>
        <v>0</v>
      </c>
      <c r="K141" s="143">
        <v>0.85</v>
      </c>
      <c r="L141" s="328">
        <v>9.8000000000000004E-2</v>
      </c>
      <c r="M141" s="327">
        <f t="shared" si="7"/>
        <v>0.11529411764705882</v>
      </c>
      <c r="N141" s="897"/>
      <c r="O141" s="273"/>
      <c r="P141" s="340"/>
    </row>
    <row r="142" spans="1:23" customFormat="1" x14ac:dyDescent="0.25">
      <c r="A142" s="895"/>
      <c r="B142" s="325" t="s">
        <v>322</v>
      </c>
      <c r="C142" s="325" t="s">
        <v>323</v>
      </c>
      <c r="D142" s="325" t="s">
        <v>323</v>
      </c>
      <c r="E142" s="325" t="s">
        <v>312</v>
      </c>
      <c r="F142" s="143">
        <v>100</v>
      </c>
      <c r="G142" s="143">
        <v>1</v>
      </c>
      <c r="H142" s="143">
        <v>0</v>
      </c>
      <c r="I142" s="280">
        <v>0</v>
      </c>
      <c r="J142" s="327">
        <f t="shared" si="9"/>
        <v>0</v>
      </c>
      <c r="K142" s="143">
        <v>0.9</v>
      </c>
      <c r="L142" s="347">
        <v>2.5100000000000001E-2</v>
      </c>
      <c r="M142" s="327">
        <f t="shared" si="7"/>
        <v>2.788888888888889E-2</v>
      </c>
      <c r="N142" s="898"/>
      <c r="O142" s="273"/>
      <c r="P142" s="340"/>
    </row>
    <row r="143" spans="1:23" customFormat="1" ht="16.5" customHeight="1" x14ac:dyDescent="0.25">
      <c r="A143" s="893" t="s">
        <v>324</v>
      </c>
      <c r="B143" s="325" t="s">
        <v>318</v>
      </c>
      <c r="C143" s="325" t="s">
        <v>311</v>
      </c>
      <c r="D143" s="325" t="s">
        <v>311</v>
      </c>
      <c r="E143" s="325" t="s">
        <v>312</v>
      </c>
      <c r="F143" s="143">
        <v>100</v>
      </c>
      <c r="G143" s="143">
        <v>3</v>
      </c>
      <c r="H143" s="143">
        <v>1.77</v>
      </c>
      <c r="I143" s="280">
        <v>0.2</v>
      </c>
      <c r="J143" s="327">
        <f>+I143/G143</f>
        <v>6.6666666666666666E-2</v>
      </c>
      <c r="K143" s="143">
        <v>0.23</v>
      </c>
      <c r="L143" s="328">
        <v>0.23</v>
      </c>
      <c r="M143" s="327">
        <f t="shared" si="7"/>
        <v>1</v>
      </c>
      <c r="N143" s="896" t="s">
        <v>319</v>
      </c>
      <c r="O143" s="273"/>
    </row>
    <row r="144" spans="1:23" customFormat="1" ht="16.5" customHeight="1" x14ac:dyDescent="0.25">
      <c r="A144" s="894"/>
      <c r="B144" s="325" t="s">
        <v>320</v>
      </c>
      <c r="C144" s="325" t="s">
        <v>321</v>
      </c>
      <c r="D144" s="325" t="s">
        <v>321</v>
      </c>
      <c r="E144" s="325" t="s">
        <v>312</v>
      </c>
      <c r="F144" s="143">
        <v>100</v>
      </c>
      <c r="G144" s="143">
        <v>1</v>
      </c>
      <c r="H144" s="143">
        <v>0</v>
      </c>
      <c r="I144" s="280">
        <v>0</v>
      </c>
      <c r="J144" s="327">
        <f t="shared" ref="J144:J145" si="10">+I144/G144</f>
        <v>0</v>
      </c>
      <c r="K144" s="143">
        <v>0.85</v>
      </c>
      <c r="L144" s="328">
        <v>0.11</v>
      </c>
      <c r="M144" s="327">
        <f t="shared" si="7"/>
        <v>0.12941176470588237</v>
      </c>
      <c r="N144" s="897"/>
      <c r="O144" s="273"/>
    </row>
    <row r="145" spans="1:16" customFormat="1" ht="16.5" customHeight="1" x14ac:dyDescent="0.25">
      <c r="A145" s="895"/>
      <c r="B145" s="325" t="s">
        <v>322</v>
      </c>
      <c r="C145" s="325" t="s">
        <v>323</v>
      </c>
      <c r="D145" s="325" t="s">
        <v>323</v>
      </c>
      <c r="E145" s="325" t="s">
        <v>312</v>
      </c>
      <c r="F145" s="143">
        <v>100</v>
      </c>
      <c r="G145" s="143">
        <v>1</v>
      </c>
      <c r="H145" s="143">
        <v>0</v>
      </c>
      <c r="I145" s="280">
        <v>0</v>
      </c>
      <c r="J145" s="327">
        <f t="shared" si="10"/>
        <v>0</v>
      </c>
      <c r="K145" s="143">
        <v>0.9</v>
      </c>
      <c r="L145" s="347">
        <v>0.05</v>
      </c>
      <c r="M145" s="327">
        <f t="shared" si="7"/>
        <v>5.5555555555555559E-2</v>
      </c>
      <c r="N145" s="898"/>
      <c r="O145" s="273"/>
    </row>
    <row r="146" spans="1:16" customFormat="1" ht="16.5" customHeight="1" x14ac:dyDescent="0.25">
      <c r="A146" s="893" t="s">
        <v>276</v>
      </c>
      <c r="B146" s="325" t="s">
        <v>318</v>
      </c>
      <c r="C146" s="325" t="s">
        <v>311</v>
      </c>
      <c r="D146" s="325" t="s">
        <v>311</v>
      </c>
      <c r="E146" s="325" t="s">
        <v>312</v>
      </c>
      <c r="F146" s="143">
        <v>100</v>
      </c>
      <c r="G146" s="143">
        <v>3</v>
      </c>
      <c r="H146" s="143">
        <v>1.77</v>
      </c>
      <c r="I146" s="280">
        <v>0.2</v>
      </c>
      <c r="J146" s="327">
        <f>+I146/G146</f>
        <v>6.6666666666666666E-2</v>
      </c>
      <c r="K146" s="143">
        <v>0.23</v>
      </c>
      <c r="L146" s="328">
        <v>0.23</v>
      </c>
      <c r="M146" s="327">
        <f t="shared" si="7"/>
        <v>1</v>
      </c>
      <c r="N146" s="896" t="s">
        <v>319</v>
      </c>
      <c r="O146" s="273"/>
    </row>
    <row r="147" spans="1:16" customFormat="1" ht="16.5" customHeight="1" x14ac:dyDescent="0.25">
      <c r="A147" s="894"/>
      <c r="B147" s="325" t="s">
        <v>320</v>
      </c>
      <c r="C147" s="325" t="s">
        <v>321</v>
      </c>
      <c r="D147" s="325" t="s">
        <v>321</v>
      </c>
      <c r="E147" s="325" t="s">
        <v>312</v>
      </c>
      <c r="F147" s="143">
        <v>100</v>
      </c>
      <c r="G147" s="143">
        <v>1</v>
      </c>
      <c r="H147" s="143">
        <v>0</v>
      </c>
      <c r="I147" s="280">
        <v>0</v>
      </c>
      <c r="J147" s="327">
        <f t="shared" ref="J147:J148" si="11">+I147/G147</f>
        <v>0</v>
      </c>
      <c r="K147" s="143">
        <v>0.85</v>
      </c>
      <c r="L147" s="328">
        <v>0.32</v>
      </c>
      <c r="M147" s="327">
        <f t="shared" si="7"/>
        <v>0.37647058823529411</v>
      </c>
      <c r="N147" s="897"/>
      <c r="O147" s="273"/>
    </row>
    <row r="148" spans="1:16" customFormat="1" ht="16.5" customHeight="1" x14ac:dyDescent="0.25">
      <c r="A148" s="895"/>
      <c r="B148" s="325" t="s">
        <v>322</v>
      </c>
      <c r="C148" s="325" t="s">
        <v>323</v>
      </c>
      <c r="D148" s="325" t="s">
        <v>323</v>
      </c>
      <c r="E148" s="325" t="s">
        <v>312</v>
      </c>
      <c r="F148" s="143">
        <v>100</v>
      </c>
      <c r="G148" s="143">
        <v>1</v>
      </c>
      <c r="H148" s="143">
        <v>0</v>
      </c>
      <c r="I148" s="280">
        <v>0</v>
      </c>
      <c r="J148" s="327">
        <f t="shared" si="11"/>
        <v>0</v>
      </c>
      <c r="K148" s="143">
        <v>0.9</v>
      </c>
      <c r="L148" s="347">
        <v>0.05</v>
      </c>
      <c r="M148" s="327">
        <f t="shared" si="7"/>
        <v>5.5555555555555559E-2</v>
      </c>
      <c r="N148" s="898"/>
      <c r="O148" s="273"/>
    </row>
    <row r="149" spans="1:16" customFormat="1" x14ac:dyDescent="0.25">
      <c r="A149" s="893" t="s">
        <v>277</v>
      </c>
      <c r="B149" s="325" t="s">
        <v>318</v>
      </c>
      <c r="C149" s="325" t="s">
        <v>311</v>
      </c>
      <c r="D149" s="325" t="s">
        <v>311</v>
      </c>
      <c r="E149" s="325" t="s">
        <v>312</v>
      </c>
      <c r="F149" s="143">
        <v>100</v>
      </c>
      <c r="G149" s="143">
        <v>3</v>
      </c>
      <c r="H149" s="143">
        <v>1.77</v>
      </c>
      <c r="I149" s="280">
        <v>0.2</v>
      </c>
      <c r="J149" s="327">
        <f>+I149/G149</f>
        <v>6.6666666666666666E-2</v>
      </c>
      <c r="K149" s="143">
        <v>0.23</v>
      </c>
      <c r="L149" s="328">
        <v>0.23</v>
      </c>
      <c r="M149" s="327">
        <f t="shared" si="7"/>
        <v>1</v>
      </c>
      <c r="N149" s="896" t="s">
        <v>319</v>
      </c>
      <c r="O149" s="136"/>
      <c r="P149" s="346"/>
    </row>
    <row r="150" spans="1:16" customFormat="1" x14ac:dyDescent="0.25">
      <c r="A150" s="894"/>
      <c r="B150" s="325" t="s">
        <v>320</v>
      </c>
      <c r="C150" s="325" t="s">
        <v>321</v>
      </c>
      <c r="D150" s="325" t="s">
        <v>321</v>
      </c>
      <c r="E150" s="325" t="s">
        <v>312</v>
      </c>
      <c r="F150" s="143">
        <v>100</v>
      </c>
      <c r="G150" s="143">
        <v>1</v>
      </c>
      <c r="H150" s="143">
        <v>0</v>
      </c>
      <c r="I150" s="280">
        <v>0</v>
      </c>
      <c r="J150" s="327">
        <f t="shared" ref="J150:J151" si="12">+I150/G150</f>
        <v>0</v>
      </c>
      <c r="K150" s="143">
        <v>0.85</v>
      </c>
      <c r="L150" s="328">
        <v>0.56999999999999995</v>
      </c>
      <c r="M150" s="327">
        <f t="shared" si="7"/>
        <v>0.6705882352941176</v>
      </c>
      <c r="N150" s="897"/>
      <c r="O150" s="136"/>
      <c r="P150" s="346"/>
    </row>
    <row r="151" spans="1:16" customFormat="1" x14ac:dyDescent="0.25">
      <c r="A151" s="895"/>
      <c r="B151" s="325" t="s">
        <v>322</v>
      </c>
      <c r="C151" s="325" t="s">
        <v>323</v>
      </c>
      <c r="D151" s="325" t="s">
        <v>323</v>
      </c>
      <c r="E151" s="325" t="s">
        <v>312</v>
      </c>
      <c r="F151" s="143">
        <v>100</v>
      </c>
      <c r="G151" s="143">
        <v>1</v>
      </c>
      <c r="H151" s="143">
        <v>0</v>
      </c>
      <c r="I151" s="280">
        <v>0</v>
      </c>
      <c r="J151" s="327">
        <f t="shared" si="12"/>
        <v>0</v>
      </c>
      <c r="K151" s="143">
        <v>0.9</v>
      </c>
      <c r="L151" s="347">
        <v>0.05</v>
      </c>
      <c r="M151" s="327">
        <f t="shared" si="7"/>
        <v>5.5555555555555559E-2</v>
      </c>
      <c r="N151" s="898"/>
      <c r="O151" s="136"/>
      <c r="P151" s="346"/>
    </row>
    <row r="152" spans="1:16" customFormat="1" x14ac:dyDescent="0.25">
      <c r="A152" s="893" t="s">
        <v>278</v>
      </c>
      <c r="B152" s="325" t="s">
        <v>318</v>
      </c>
      <c r="C152" s="325" t="s">
        <v>311</v>
      </c>
      <c r="D152" s="325" t="s">
        <v>311</v>
      </c>
      <c r="E152" s="325" t="s">
        <v>312</v>
      </c>
      <c r="F152" s="143">
        <v>100</v>
      </c>
      <c r="G152" s="143">
        <v>3</v>
      </c>
      <c r="H152" s="143">
        <v>1.77</v>
      </c>
      <c r="I152" s="280">
        <f>0.77+0.63</f>
        <v>1.4</v>
      </c>
      <c r="J152" s="327">
        <f>+I152/G152</f>
        <v>0.46666666666666662</v>
      </c>
      <c r="K152" s="143">
        <v>0.23</v>
      </c>
      <c r="L152" s="328">
        <v>0.23</v>
      </c>
      <c r="M152" s="327">
        <f t="shared" si="7"/>
        <v>1</v>
      </c>
      <c r="N152" s="896" t="s">
        <v>319</v>
      </c>
      <c r="O152" s="136"/>
    </row>
    <row r="153" spans="1:16" customFormat="1" x14ac:dyDescent="0.25">
      <c r="A153" s="894"/>
      <c r="B153" s="325" t="s">
        <v>320</v>
      </c>
      <c r="C153" s="325" t="s">
        <v>321</v>
      </c>
      <c r="D153" s="325" t="s">
        <v>321</v>
      </c>
      <c r="E153" s="325" t="s">
        <v>312</v>
      </c>
      <c r="F153" s="143">
        <v>100</v>
      </c>
      <c r="G153" s="143">
        <v>1</v>
      </c>
      <c r="H153" s="143">
        <v>0</v>
      </c>
      <c r="I153" s="280">
        <v>0</v>
      </c>
      <c r="J153" s="327">
        <f t="shared" ref="J153:J154" si="13">+I153/G153</f>
        <v>0</v>
      </c>
      <c r="K153" s="143">
        <v>0.85</v>
      </c>
      <c r="L153" s="328">
        <v>0.56999999999999995</v>
      </c>
      <c r="M153" s="327">
        <f t="shared" si="7"/>
        <v>0.6705882352941176</v>
      </c>
      <c r="N153" s="897"/>
      <c r="O153" s="136"/>
    </row>
    <row r="154" spans="1:16" customFormat="1" x14ac:dyDescent="0.25">
      <c r="A154" s="895"/>
      <c r="B154" s="325" t="s">
        <v>322</v>
      </c>
      <c r="C154" s="325" t="s">
        <v>323</v>
      </c>
      <c r="D154" s="325" t="s">
        <v>323</v>
      </c>
      <c r="E154" s="325" t="s">
        <v>312</v>
      </c>
      <c r="F154" s="143">
        <v>100</v>
      </c>
      <c r="G154" s="143">
        <v>1</v>
      </c>
      <c r="H154" s="143">
        <v>0</v>
      </c>
      <c r="I154" s="280">
        <v>0</v>
      </c>
      <c r="J154" s="327">
        <f t="shared" si="13"/>
        <v>0</v>
      </c>
      <c r="K154" s="143">
        <v>0.9</v>
      </c>
      <c r="L154" s="347">
        <v>0.05</v>
      </c>
      <c r="M154" s="327">
        <f t="shared" si="7"/>
        <v>5.5555555555555559E-2</v>
      </c>
      <c r="N154" s="898"/>
      <c r="O154" s="136"/>
    </row>
    <row r="155" spans="1:16" customFormat="1" x14ac:dyDescent="0.25">
      <c r="A155" s="893" t="s">
        <v>279</v>
      </c>
      <c r="B155" s="325" t="s">
        <v>318</v>
      </c>
      <c r="C155" s="325" t="s">
        <v>311</v>
      </c>
      <c r="D155" s="325" t="s">
        <v>311</v>
      </c>
      <c r="E155" s="325" t="s">
        <v>312</v>
      </c>
      <c r="F155" s="143">
        <v>100</v>
      </c>
      <c r="G155" s="143">
        <v>3</v>
      </c>
      <c r="H155" s="143">
        <v>1.77</v>
      </c>
      <c r="I155" s="280">
        <f>0.77+0.63</f>
        <v>1.4</v>
      </c>
      <c r="J155" s="327">
        <f>+I155/G155</f>
        <v>0.46666666666666662</v>
      </c>
      <c r="K155" s="143">
        <v>0.23</v>
      </c>
      <c r="L155" s="328">
        <v>0.23</v>
      </c>
      <c r="M155" s="327">
        <f t="shared" si="7"/>
        <v>1</v>
      </c>
      <c r="N155" s="896" t="s">
        <v>319</v>
      </c>
      <c r="O155" s="136"/>
    </row>
    <row r="156" spans="1:16" customFormat="1" x14ac:dyDescent="0.25">
      <c r="A156" s="894"/>
      <c r="B156" s="325" t="s">
        <v>320</v>
      </c>
      <c r="C156" s="325" t="s">
        <v>321</v>
      </c>
      <c r="D156" s="325" t="s">
        <v>321</v>
      </c>
      <c r="E156" s="325" t="s">
        <v>312</v>
      </c>
      <c r="F156" s="143">
        <v>100</v>
      </c>
      <c r="G156" s="143">
        <v>1</v>
      </c>
      <c r="H156" s="143">
        <v>0</v>
      </c>
      <c r="I156" s="280">
        <v>0</v>
      </c>
      <c r="J156" s="327">
        <f t="shared" ref="J156:J157" si="14">+I156/G156</f>
        <v>0</v>
      </c>
      <c r="K156" s="143">
        <v>0.85</v>
      </c>
      <c r="L156" s="328">
        <v>0.57999999999999996</v>
      </c>
      <c r="M156" s="327">
        <f t="shared" si="7"/>
        <v>0.68235294117647061</v>
      </c>
      <c r="N156" s="897"/>
      <c r="O156" s="136"/>
    </row>
    <row r="157" spans="1:16" customFormat="1" x14ac:dyDescent="0.25">
      <c r="A157" s="895"/>
      <c r="B157" s="325" t="s">
        <v>322</v>
      </c>
      <c r="C157" s="325" t="s">
        <v>323</v>
      </c>
      <c r="D157" s="325" t="s">
        <v>323</v>
      </c>
      <c r="E157" s="325" t="s">
        <v>312</v>
      </c>
      <c r="F157" s="143">
        <v>100</v>
      </c>
      <c r="G157" s="143">
        <v>1</v>
      </c>
      <c r="H157" s="143">
        <v>0</v>
      </c>
      <c r="I157" s="280">
        <v>0</v>
      </c>
      <c r="J157" s="327">
        <f t="shared" si="14"/>
        <v>0</v>
      </c>
      <c r="K157" s="143">
        <v>0.9</v>
      </c>
      <c r="L157" s="347">
        <v>0.05</v>
      </c>
      <c r="M157" s="327">
        <f t="shared" si="7"/>
        <v>5.5555555555555559E-2</v>
      </c>
      <c r="N157" s="898"/>
      <c r="O157" s="136"/>
    </row>
    <row r="158" spans="1:16" customFormat="1" x14ac:dyDescent="0.25">
      <c r="A158" s="893" t="s">
        <v>281</v>
      </c>
      <c r="B158" s="325" t="s">
        <v>318</v>
      </c>
      <c r="C158" s="325" t="s">
        <v>311</v>
      </c>
      <c r="D158" s="325" t="s">
        <v>311</v>
      </c>
      <c r="E158" s="325" t="s">
        <v>312</v>
      </c>
      <c r="F158" s="143">
        <v>100</v>
      </c>
      <c r="G158" s="143">
        <v>3</v>
      </c>
      <c r="H158" s="143">
        <v>1.77</v>
      </c>
      <c r="I158" s="280">
        <v>0.5</v>
      </c>
      <c r="J158" s="327">
        <f>+I158/G158</f>
        <v>0.16666666666666666</v>
      </c>
      <c r="K158" s="143">
        <v>0.43</v>
      </c>
      <c r="L158" s="328">
        <v>0.43</v>
      </c>
      <c r="M158" s="327">
        <f t="shared" si="7"/>
        <v>1</v>
      </c>
      <c r="N158" s="896" t="s">
        <v>319</v>
      </c>
      <c r="O158" s="273"/>
    </row>
    <row r="159" spans="1:16" customFormat="1" x14ac:dyDescent="0.25">
      <c r="A159" s="894"/>
      <c r="B159" s="325" t="s">
        <v>320</v>
      </c>
      <c r="C159" s="325" t="s">
        <v>321</v>
      </c>
      <c r="D159" s="325" t="s">
        <v>321</v>
      </c>
      <c r="E159" s="325" t="s">
        <v>312</v>
      </c>
      <c r="F159" s="143">
        <v>100</v>
      </c>
      <c r="G159" s="143">
        <v>1</v>
      </c>
      <c r="H159" s="143">
        <v>0</v>
      </c>
      <c r="I159" s="280">
        <v>0</v>
      </c>
      <c r="J159" s="327">
        <f t="shared" ref="J159:J160" si="15">+I159/G159</f>
        <v>0</v>
      </c>
      <c r="K159" s="143">
        <v>0.85</v>
      </c>
      <c r="L159" s="328">
        <v>0.78</v>
      </c>
      <c r="M159" s="327">
        <f t="shared" si="7"/>
        <v>0.91764705882352948</v>
      </c>
      <c r="N159" s="897"/>
      <c r="O159" s="273"/>
    </row>
    <row r="160" spans="1:16" customFormat="1" x14ac:dyDescent="0.25">
      <c r="A160" s="895"/>
      <c r="B160" s="325" t="s">
        <v>322</v>
      </c>
      <c r="C160" s="325" t="s">
        <v>323</v>
      </c>
      <c r="D160" s="325" t="s">
        <v>323</v>
      </c>
      <c r="E160" s="325" t="s">
        <v>312</v>
      </c>
      <c r="F160" s="143">
        <v>100</v>
      </c>
      <c r="G160" s="143">
        <v>1</v>
      </c>
      <c r="H160" s="143">
        <v>0</v>
      </c>
      <c r="I160" s="280">
        <v>0</v>
      </c>
      <c r="J160" s="327">
        <f t="shared" si="15"/>
        <v>0</v>
      </c>
      <c r="K160" s="143">
        <v>0.9</v>
      </c>
      <c r="L160" s="347">
        <v>0.05</v>
      </c>
      <c r="M160" s="327">
        <f t="shared" si="7"/>
        <v>5.5555555555555559E-2</v>
      </c>
      <c r="N160" s="898"/>
      <c r="O160" s="273"/>
    </row>
    <row r="161" spans="1:15" customFormat="1" x14ac:dyDescent="0.25">
      <c r="A161" s="893" t="s">
        <v>282</v>
      </c>
      <c r="B161" s="325" t="s">
        <v>318</v>
      </c>
      <c r="C161" s="325" t="s">
        <v>311</v>
      </c>
      <c r="D161" s="325" t="s">
        <v>311</v>
      </c>
      <c r="E161" s="325" t="s">
        <v>312</v>
      </c>
      <c r="F161" s="143">
        <v>100</v>
      </c>
      <c r="G161" s="143">
        <v>3</v>
      </c>
      <c r="H161" s="143">
        <v>1.77</v>
      </c>
      <c r="I161" s="280">
        <v>0.5</v>
      </c>
      <c r="J161" s="327">
        <f>+I161/G161</f>
        <v>0.16666666666666666</v>
      </c>
      <c r="K161" s="143">
        <v>0.43</v>
      </c>
      <c r="L161" s="328">
        <v>0.43</v>
      </c>
      <c r="M161" s="327">
        <f t="shared" si="7"/>
        <v>1</v>
      </c>
      <c r="N161" s="896" t="s">
        <v>319</v>
      </c>
      <c r="O161" s="136"/>
    </row>
    <row r="162" spans="1:15" customFormat="1" x14ac:dyDescent="0.25">
      <c r="A162" s="894"/>
      <c r="B162" s="325" t="s">
        <v>320</v>
      </c>
      <c r="C162" s="325" t="s">
        <v>321</v>
      </c>
      <c r="D162" s="325" t="s">
        <v>321</v>
      </c>
      <c r="E162" s="325" t="s">
        <v>312</v>
      </c>
      <c r="F162" s="143">
        <v>100</v>
      </c>
      <c r="G162" s="143">
        <v>1</v>
      </c>
      <c r="H162" s="143">
        <v>0</v>
      </c>
      <c r="I162" s="280">
        <v>0</v>
      </c>
      <c r="J162" s="327">
        <f t="shared" ref="J162:J163" si="16">+I162/G162</f>
        <v>0</v>
      </c>
      <c r="K162" s="143">
        <v>0.85</v>
      </c>
      <c r="L162" s="328">
        <v>0.85</v>
      </c>
      <c r="M162" s="327">
        <f t="shared" si="7"/>
        <v>1</v>
      </c>
      <c r="N162" s="897"/>
      <c r="O162" s="136"/>
    </row>
    <row r="163" spans="1:15" customFormat="1" x14ac:dyDescent="0.25">
      <c r="A163" s="895"/>
      <c r="B163" s="325" t="s">
        <v>322</v>
      </c>
      <c r="C163" s="325" t="s">
        <v>323</v>
      </c>
      <c r="D163" s="325" t="s">
        <v>323</v>
      </c>
      <c r="E163" s="325" t="s">
        <v>312</v>
      </c>
      <c r="F163" s="143">
        <v>100</v>
      </c>
      <c r="G163" s="143">
        <v>1</v>
      </c>
      <c r="H163" s="143">
        <v>0</v>
      </c>
      <c r="I163" s="280">
        <v>0</v>
      </c>
      <c r="J163" s="327">
        <f t="shared" si="16"/>
        <v>0</v>
      </c>
      <c r="K163" s="143">
        <v>0.9</v>
      </c>
      <c r="L163" s="347">
        <v>0.05</v>
      </c>
      <c r="M163" s="327">
        <f t="shared" si="7"/>
        <v>5.5555555555555559E-2</v>
      </c>
      <c r="N163" s="898"/>
      <c r="O163" s="136"/>
    </row>
    <row r="164" spans="1:15" customFormat="1" x14ac:dyDescent="0.25">
      <c r="A164" s="335"/>
      <c r="B164" s="335"/>
      <c r="C164" s="335"/>
      <c r="D164" s="335"/>
      <c r="E164" s="335"/>
      <c r="F164" s="40"/>
      <c r="G164" s="40"/>
      <c r="H164" s="40"/>
      <c r="I164" s="336"/>
      <c r="J164" s="337"/>
      <c r="K164" s="40"/>
      <c r="L164" s="40"/>
      <c r="M164" s="338"/>
      <c r="N164" s="335"/>
      <c r="O164" s="136"/>
    </row>
    <row r="165" spans="1:15" customFormat="1" ht="15.75" thickBot="1" x14ac:dyDescent="0.3">
      <c r="A165" s="335"/>
      <c r="B165" s="335"/>
      <c r="C165" s="335"/>
      <c r="D165" s="335"/>
      <c r="E165" s="335"/>
      <c r="F165" s="40"/>
      <c r="G165" s="40"/>
      <c r="H165" s="40"/>
      <c r="I165" s="336"/>
      <c r="J165" s="337"/>
      <c r="K165" s="40"/>
      <c r="L165" s="40"/>
      <c r="M165" s="338"/>
      <c r="N165" s="335"/>
      <c r="O165" s="136"/>
    </row>
    <row r="166" spans="1:15" customFormat="1" ht="20.25" x14ac:dyDescent="0.25">
      <c r="A166" s="868" t="s">
        <v>330</v>
      </c>
      <c r="B166" s="869"/>
      <c r="C166" s="869"/>
      <c r="D166" s="869"/>
      <c r="E166" s="869"/>
      <c r="F166" s="869"/>
      <c r="G166" s="869"/>
      <c r="H166" s="869"/>
      <c r="I166" s="869"/>
      <c r="J166" s="869"/>
      <c r="K166" s="869"/>
      <c r="L166" s="869"/>
      <c r="M166" s="869"/>
      <c r="N166" s="870"/>
      <c r="O166" s="136"/>
    </row>
    <row r="167" spans="1:15" customFormat="1" ht="25.5" x14ac:dyDescent="0.25">
      <c r="A167" s="257" t="s">
        <v>23</v>
      </c>
      <c r="B167" s="258" t="s">
        <v>296</v>
      </c>
      <c r="C167" s="258" t="s">
        <v>297</v>
      </c>
      <c r="D167" s="258" t="s">
        <v>298</v>
      </c>
      <c r="E167" s="258" t="s">
        <v>299</v>
      </c>
      <c r="F167" s="258" t="s">
        <v>326</v>
      </c>
      <c r="G167" s="258" t="s">
        <v>301</v>
      </c>
      <c r="H167" s="258" t="s">
        <v>327</v>
      </c>
      <c r="I167" s="258" t="s">
        <v>331</v>
      </c>
      <c r="J167" s="258" t="s">
        <v>329</v>
      </c>
      <c r="K167" s="258" t="s">
        <v>305</v>
      </c>
      <c r="L167" s="258" t="s">
        <v>306</v>
      </c>
      <c r="M167" s="258" t="s">
        <v>307</v>
      </c>
      <c r="N167" s="259" t="s">
        <v>308</v>
      </c>
      <c r="O167" s="136"/>
    </row>
    <row r="168" spans="1:15" customFormat="1" x14ac:dyDescent="0.25">
      <c r="A168" s="893" t="s">
        <v>285</v>
      </c>
      <c r="B168" s="325" t="s">
        <v>318</v>
      </c>
      <c r="C168" s="325" t="s">
        <v>311</v>
      </c>
      <c r="D168" s="325" t="s">
        <v>311</v>
      </c>
      <c r="E168" s="325" t="s">
        <v>312</v>
      </c>
      <c r="F168" s="143">
        <v>100</v>
      </c>
      <c r="G168" s="143">
        <v>3</v>
      </c>
      <c r="H168" s="328">
        <v>1</v>
      </c>
      <c r="I168" s="348">
        <v>0</v>
      </c>
      <c r="J168" s="327">
        <f t="shared" ref="J168:J173" si="17">+I168/G168</f>
        <v>0</v>
      </c>
      <c r="K168" s="143">
        <v>0.23</v>
      </c>
      <c r="L168" s="328">
        <v>0</v>
      </c>
      <c r="M168" s="327">
        <f t="shared" ref="M168:M200" si="18">+L168/K168</f>
        <v>0</v>
      </c>
      <c r="N168" s="896" t="s">
        <v>319</v>
      </c>
      <c r="O168" s="136"/>
    </row>
    <row r="169" spans="1:15" customFormat="1" x14ac:dyDescent="0.25">
      <c r="A169" s="894"/>
      <c r="B169" s="325" t="s">
        <v>320</v>
      </c>
      <c r="C169" s="325" t="s">
        <v>321</v>
      </c>
      <c r="D169" s="325" t="s">
        <v>321</v>
      </c>
      <c r="E169" s="325" t="s">
        <v>312</v>
      </c>
      <c r="F169" s="143">
        <v>100</v>
      </c>
      <c r="G169" s="143">
        <v>1</v>
      </c>
      <c r="H169" s="328">
        <v>0.15000000000000002</v>
      </c>
      <c r="I169" s="348">
        <v>0</v>
      </c>
      <c r="J169" s="327">
        <f t="shared" si="17"/>
        <v>0</v>
      </c>
      <c r="K169" s="143">
        <v>0.85</v>
      </c>
      <c r="L169" s="328">
        <v>0</v>
      </c>
      <c r="M169" s="327">
        <f t="shared" si="18"/>
        <v>0</v>
      </c>
      <c r="N169" s="897"/>
      <c r="O169" s="136"/>
    </row>
    <row r="170" spans="1:15" customFormat="1" x14ac:dyDescent="0.25">
      <c r="A170" s="895"/>
      <c r="B170" s="325" t="s">
        <v>322</v>
      </c>
      <c r="C170" s="325" t="s">
        <v>323</v>
      </c>
      <c r="D170" s="325" t="s">
        <v>323</v>
      </c>
      <c r="E170" s="325" t="s">
        <v>312</v>
      </c>
      <c r="F170" s="143">
        <v>100</v>
      </c>
      <c r="G170" s="143">
        <v>1</v>
      </c>
      <c r="H170" s="328">
        <v>9.9999999999999978E-2</v>
      </c>
      <c r="I170" s="348">
        <v>0</v>
      </c>
      <c r="J170" s="327">
        <f t="shared" si="17"/>
        <v>0</v>
      </c>
      <c r="K170" s="143">
        <v>0.9</v>
      </c>
      <c r="L170" s="143">
        <v>0</v>
      </c>
      <c r="M170" s="327">
        <f t="shared" si="18"/>
        <v>0</v>
      </c>
      <c r="N170" s="898"/>
      <c r="O170" s="136"/>
    </row>
    <row r="171" spans="1:15" customFormat="1" x14ac:dyDescent="0.25">
      <c r="A171" s="893" t="s">
        <v>287</v>
      </c>
      <c r="B171" s="325" t="s">
        <v>318</v>
      </c>
      <c r="C171" s="325" t="s">
        <v>311</v>
      </c>
      <c r="D171" s="325" t="s">
        <v>311</v>
      </c>
      <c r="E171" s="325" t="s">
        <v>312</v>
      </c>
      <c r="F171" s="143">
        <v>100</v>
      </c>
      <c r="G171" s="143">
        <v>3</v>
      </c>
      <c r="H171" s="328">
        <v>1</v>
      </c>
      <c r="I171" s="348">
        <v>0</v>
      </c>
      <c r="J171" s="327">
        <f t="shared" si="17"/>
        <v>0</v>
      </c>
      <c r="K171" s="143">
        <v>0.23</v>
      </c>
      <c r="L171" s="328">
        <v>0</v>
      </c>
      <c r="M171" s="327">
        <f t="shared" si="18"/>
        <v>0</v>
      </c>
      <c r="N171" s="896" t="s">
        <v>319</v>
      </c>
      <c r="O171" s="136"/>
    </row>
    <row r="172" spans="1:15" customFormat="1" x14ac:dyDescent="0.25">
      <c r="A172" s="894"/>
      <c r="B172" s="325" t="s">
        <v>320</v>
      </c>
      <c r="C172" s="325" t="s">
        <v>321</v>
      </c>
      <c r="D172" s="325" t="s">
        <v>321</v>
      </c>
      <c r="E172" s="325" t="s">
        <v>312</v>
      </c>
      <c r="F172" s="143">
        <v>100</v>
      </c>
      <c r="G172" s="143">
        <v>1</v>
      </c>
      <c r="H172" s="328">
        <v>0.15000000000000002</v>
      </c>
      <c r="I172" s="348">
        <v>0</v>
      </c>
      <c r="J172" s="327">
        <f t="shared" si="17"/>
        <v>0</v>
      </c>
      <c r="K172" s="143">
        <v>0.85</v>
      </c>
      <c r="L172" s="328">
        <v>0</v>
      </c>
      <c r="M172" s="327">
        <f t="shared" si="18"/>
        <v>0</v>
      </c>
      <c r="N172" s="897"/>
      <c r="O172" s="136"/>
    </row>
    <row r="173" spans="1:15" customFormat="1" x14ac:dyDescent="0.25">
      <c r="A173" s="895"/>
      <c r="B173" s="325" t="s">
        <v>322</v>
      </c>
      <c r="C173" s="325" t="s">
        <v>323</v>
      </c>
      <c r="D173" s="325" t="s">
        <v>323</v>
      </c>
      <c r="E173" s="325" t="s">
        <v>312</v>
      </c>
      <c r="F173" s="143">
        <v>100</v>
      </c>
      <c r="G173" s="143">
        <v>1</v>
      </c>
      <c r="H173" s="328">
        <v>9.9999999999999978E-2</v>
      </c>
      <c r="I173" s="348">
        <v>0</v>
      </c>
      <c r="J173" s="327">
        <f t="shared" si="17"/>
        <v>0</v>
      </c>
      <c r="K173" s="143">
        <v>0.9</v>
      </c>
      <c r="L173" s="143">
        <v>0</v>
      </c>
      <c r="M173" s="327">
        <f t="shared" si="18"/>
        <v>0</v>
      </c>
      <c r="N173" s="898"/>
      <c r="O173" s="136"/>
    </row>
    <row r="174" spans="1:15" customFormat="1" x14ac:dyDescent="0.25">
      <c r="A174" s="893" t="s">
        <v>288</v>
      </c>
      <c r="B174" s="325" t="s">
        <v>318</v>
      </c>
      <c r="C174" s="325" t="s">
        <v>311</v>
      </c>
      <c r="D174" s="325" t="s">
        <v>311</v>
      </c>
      <c r="E174" s="325" t="s">
        <v>312</v>
      </c>
      <c r="F174" s="143">
        <v>100</v>
      </c>
      <c r="G174" s="143">
        <v>3</v>
      </c>
      <c r="H174" s="328">
        <v>1</v>
      </c>
      <c r="I174" s="348">
        <v>0</v>
      </c>
      <c r="J174" s="327">
        <f>+I174/G174</f>
        <v>0</v>
      </c>
      <c r="K174" s="143">
        <v>0.23</v>
      </c>
      <c r="L174" s="328">
        <v>0</v>
      </c>
      <c r="M174" s="327">
        <f t="shared" si="18"/>
        <v>0</v>
      </c>
      <c r="N174" s="896" t="s">
        <v>319</v>
      </c>
      <c r="O174" s="136"/>
    </row>
    <row r="175" spans="1:15" customFormat="1" x14ac:dyDescent="0.25">
      <c r="A175" s="894"/>
      <c r="B175" s="325" t="s">
        <v>320</v>
      </c>
      <c r="C175" s="325" t="s">
        <v>321</v>
      </c>
      <c r="D175" s="325" t="s">
        <v>321</v>
      </c>
      <c r="E175" s="325" t="s">
        <v>312</v>
      </c>
      <c r="F175" s="143">
        <v>100</v>
      </c>
      <c r="G175" s="143">
        <v>1</v>
      </c>
      <c r="H175" s="328">
        <v>0.15000000000000002</v>
      </c>
      <c r="I175" s="348">
        <v>0</v>
      </c>
      <c r="J175" s="327">
        <f t="shared" ref="J175:J176" si="19">+I175/G175</f>
        <v>0</v>
      </c>
      <c r="K175" s="143">
        <v>0.85</v>
      </c>
      <c r="L175" s="328">
        <v>0</v>
      </c>
      <c r="M175" s="327">
        <f t="shared" si="18"/>
        <v>0</v>
      </c>
      <c r="N175" s="897"/>
      <c r="O175" s="136"/>
    </row>
    <row r="176" spans="1:15" customFormat="1" x14ac:dyDescent="0.25">
      <c r="A176" s="895"/>
      <c r="B176" s="325" t="s">
        <v>322</v>
      </c>
      <c r="C176" s="325" t="s">
        <v>323</v>
      </c>
      <c r="D176" s="325" t="s">
        <v>323</v>
      </c>
      <c r="E176" s="325" t="s">
        <v>312</v>
      </c>
      <c r="F176" s="143">
        <v>100</v>
      </c>
      <c r="G176" s="143">
        <v>1</v>
      </c>
      <c r="H176" s="328">
        <v>9.9999999999999978E-2</v>
      </c>
      <c r="I176" s="348">
        <v>0</v>
      </c>
      <c r="J176" s="327">
        <f t="shared" si="19"/>
        <v>0</v>
      </c>
      <c r="K176" s="143">
        <v>0.9</v>
      </c>
      <c r="L176" s="143">
        <v>0</v>
      </c>
      <c r="M176" s="327">
        <f t="shared" si="18"/>
        <v>0</v>
      </c>
      <c r="N176" s="898"/>
      <c r="O176" s="136"/>
    </row>
    <row r="177" spans="1:15" customFormat="1" x14ac:dyDescent="0.25">
      <c r="A177" s="893" t="s">
        <v>289</v>
      </c>
      <c r="B177" s="325" t="s">
        <v>318</v>
      </c>
      <c r="C177" s="325" t="s">
        <v>311</v>
      </c>
      <c r="D177" s="325" t="s">
        <v>311</v>
      </c>
      <c r="E177" s="325" t="s">
        <v>312</v>
      </c>
      <c r="F177" s="143">
        <v>100</v>
      </c>
      <c r="G177" s="143">
        <v>3</v>
      </c>
      <c r="H177" s="328">
        <v>1</v>
      </c>
      <c r="I177" s="348">
        <v>0</v>
      </c>
      <c r="J177" s="327">
        <f>+I177/G177</f>
        <v>0</v>
      </c>
      <c r="K177" s="143">
        <v>0.23</v>
      </c>
      <c r="L177" s="328">
        <v>0</v>
      </c>
      <c r="M177" s="327">
        <f t="shared" si="18"/>
        <v>0</v>
      </c>
      <c r="N177" s="896" t="s">
        <v>319</v>
      </c>
      <c r="O177" s="136"/>
    </row>
    <row r="178" spans="1:15" customFormat="1" x14ac:dyDescent="0.25">
      <c r="A178" s="894"/>
      <c r="B178" s="325" t="s">
        <v>320</v>
      </c>
      <c r="C178" s="325" t="s">
        <v>321</v>
      </c>
      <c r="D178" s="325" t="s">
        <v>321</v>
      </c>
      <c r="E178" s="325" t="s">
        <v>312</v>
      </c>
      <c r="F178" s="143">
        <v>100</v>
      </c>
      <c r="G178" s="143">
        <v>1</v>
      </c>
      <c r="H178" s="328">
        <v>0.15000000000000002</v>
      </c>
      <c r="I178" s="348">
        <v>0</v>
      </c>
      <c r="J178" s="327">
        <f t="shared" ref="J178:J179" si="20">+I178/G178</f>
        <v>0</v>
      </c>
      <c r="K178" s="143">
        <v>0.85</v>
      </c>
      <c r="L178" s="328">
        <v>0</v>
      </c>
      <c r="M178" s="327">
        <f t="shared" si="18"/>
        <v>0</v>
      </c>
      <c r="N178" s="897"/>
      <c r="O178" s="136"/>
    </row>
    <row r="179" spans="1:15" customFormat="1" x14ac:dyDescent="0.25">
      <c r="A179" s="895"/>
      <c r="B179" s="325" t="s">
        <v>322</v>
      </c>
      <c r="C179" s="325" t="s">
        <v>323</v>
      </c>
      <c r="D179" s="325" t="s">
        <v>323</v>
      </c>
      <c r="E179" s="325" t="s">
        <v>312</v>
      </c>
      <c r="F179" s="143">
        <v>100</v>
      </c>
      <c r="G179" s="143">
        <v>1</v>
      </c>
      <c r="H179" s="328">
        <v>9.9999999999999978E-2</v>
      </c>
      <c r="I179" s="348">
        <v>0</v>
      </c>
      <c r="J179" s="327">
        <f t="shared" si="20"/>
        <v>0</v>
      </c>
      <c r="K179" s="143">
        <v>0.9</v>
      </c>
      <c r="L179" s="143">
        <v>0</v>
      </c>
      <c r="M179" s="327">
        <f t="shared" si="18"/>
        <v>0</v>
      </c>
      <c r="N179" s="898"/>
      <c r="O179" s="136"/>
    </row>
    <row r="180" spans="1:15" customFormat="1" x14ac:dyDescent="0.25">
      <c r="A180" s="893" t="s">
        <v>290</v>
      </c>
      <c r="B180" s="325" t="s">
        <v>318</v>
      </c>
      <c r="C180" s="325" t="s">
        <v>311</v>
      </c>
      <c r="D180" s="325" t="s">
        <v>311</v>
      </c>
      <c r="E180" s="325" t="s">
        <v>312</v>
      </c>
      <c r="F180" s="143">
        <v>100</v>
      </c>
      <c r="G180" s="143">
        <v>3</v>
      </c>
      <c r="H180" s="328">
        <v>1</v>
      </c>
      <c r="I180" s="348">
        <v>0</v>
      </c>
      <c r="J180" s="327">
        <f>+I180/G180</f>
        <v>0</v>
      </c>
      <c r="K180" s="143">
        <v>0.23</v>
      </c>
      <c r="L180" s="328">
        <v>0</v>
      </c>
      <c r="M180" s="327">
        <f t="shared" si="18"/>
        <v>0</v>
      </c>
      <c r="N180" s="896" t="s">
        <v>319</v>
      </c>
      <c r="O180" s="136"/>
    </row>
    <row r="181" spans="1:15" customFormat="1" x14ac:dyDescent="0.25">
      <c r="A181" s="894"/>
      <c r="B181" s="325" t="s">
        <v>320</v>
      </c>
      <c r="C181" s="325" t="s">
        <v>321</v>
      </c>
      <c r="D181" s="325" t="s">
        <v>321</v>
      </c>
      <c r="E181" s="325" t="s">
        <v>312</v>
      </c>
      <c r="F181" s="143">
        <v>100</v>
      </c>
      <c r="G181" s="143">
        <v>1</v>
      </c>
      <c r="H181" s="328">
        <v>0.15000000000000002</v>
      </c>
      <c r="I181" s="348">
        <v>0</v>
      </c>
      <c r="J181" s="327">
        <f t="shared" ref="J181:J182" si="21">+I181/G181</f>
        <v>0</v>
      </c>
      <c r="K181" s="143">
        <v>0.85</v>
      </c>
      <c r="L181" s="328">
        <v>0</v>
      </c>
      <c r="M181" s="327">
        <f t="shared" si="18"/>
        <v>0</v>
      </c>
      <c r="N181" s="897"/>
      <c r="O181" s="136"/>
    </row>
    <row r="182" spans="1:15" customFormat="1" x14ac:dyDescent="0.25">
      <c r="A182" s="895"/>
      <c r="B182" s="325" t="s">
        <v>322</v>
      </c>
      <c r="C182" s="325" t="s">
        <v>323</v>
      </c>
      <c r="D182" s="325" t="s">
        <v>323</v>
      </c>
      <c r="E182" s="325" t="s">
        <v>312</v>
      </c>
      <c r="F182" s="143">
        <v>100</v>
      </c>
      <c r="G182" s="143">
        <v>1</v>
      </c>
      <c r="H182" s="328">
        <v>9.9999999999999978E-2</v>
      </c>
      <c r="I182" s="348">
        <v>0</v>
      </c>
      <c r="J182" s="327">
        <f t="shared" si="21"/>
        <v>0</v>
      </c>
      <c r="K182" s="143">
        <v>0.9</v>
      </c>
      <c r="L182" s="347">
        <v>0</v>
      </c>
      <c r="M182" s="327">
        <f t="shared" si="18"/>
        <v>0</v>
      </c>
      <c r="N182" s="898"/>
      <c r="O182" s="136"/>
    </row>
    <row r="183" spans="1:15" customFormat="1" x14ac:dyDescent="0.25">
      <c r="A183" s="893" t="s">
        <v>324</v>
      </c>
      <c r="B183" s="325" t="s">
        <v>318</v>
      </c>
      <c r="C183" s="325" t="s">
        <v>311</v>
      </c>
      <c r="D183" s="325" t="s">
        <v>311</v>
      </c>
      <c r="E183" s="325" t="s">
        <v>312</v>
      </c>
      <c r="F183" s="143">
        <v>100</v>
      </c>
      <c r="G183" s="143">
        <v>3</v>
      </c>
      <c r="H183" s="328">
        <v>1</v>
      </c>
      <c r="I183" s="280">
        <v>0</v>
      </c>
      <c r="J183" s="327">
        <f>+I183/G183</f>
        <v>0</v>
      </c>
      <c r="K183" s="143">
        <v>0.23</v>
      </c>
      <c r="L183" s="143">
        <v>0</v>
      </c>
      <c r="M183" s="327">
        <f t="shared" si="18"/>
        <v>0</v>
      </c>
      <c r="N183" s="896" t="s">
        <v>319</v>
      </c>
      <c r="O183" s="136"/>
    </row>
    <row r="184" spans="1:15" customFormat="1" x14ac:dyDescent="0.25">
      <c r="A184" s="894"/>
      <c r="B184" s="325" t="s">
        <v>320</v>
      </c>
      <c r="C184" s="325" t="s">
        <v>321</v>
      </c>
      <c r="D184" s="325" t="s">
        <v>321</v>
      </c>
      <c r="E184" s="325" t="s">
        <v>312</v>
      </c>
      <c r="F184" s="143">
        <v>100</v>
      </c>
      <c r="G184" s="143">
        <v>1</v>
      </c>
      <c r="H184" s="328">
        <v>0.15000000000000002</v>
      </c>
      <c r="I184" s="280">
        <v>0</v>
      </c>
      <c r="J184" s="327">
        <f t="shared" ref="J184:J185" si="22">+I184/G184</f>
        <v>0</v>
      </c>
      <c r="K184" s="143">
        <v>0.85</v>
      </c>
      <c r="L184" s="328">
        <v>0</v>
      </c>
      <c r="M184" s="327">
        <f t="shared" si="18"/>
        <v>0</v>
      </c>
      <c r="N184" s="897"/>
      <c r="O184" s="136"/>
    </row>
    <row r="185" spans="1:15" customFormat="1" x14ac:dyDescent="0.25">
      <c r="A185" s="895"/>
      <c r="B185" s="325" t="s">
        <v>322</v>
      </c>
      <c r="C185" s="325" t="s">
        <v>323</v>
      </c>
      <c r="D185" s="325" t="s">
        <v>323</v>
      </c>
      <c r="E185" s="325" t="s">
        <v>312</v>
      </c>
      <c r="F185" s="143">
        <v>100</v>
      </c>
      <c r="G185" s="143">
        <v>1</v>
      </c>
      <c r="H185" s="328">
        <v>9.9999999999999978E-2</v>
      </c>
      <c r="I185" s="280">
        <v>0</v>
      </c>
      <c r="J185" s="327">
        <f t="shared" si="22"/>
        <v>0</v>
      </c>
      <c r="K185" s="143">
        <v>0.9</v>
      </c>
      <c r="L185" s="328">
        <v>0</v>
      </c>
      <c r="M185" s="327">
        <f t="shared" si="18"/>
        <v>0</v>
      </c>
      <c r="N185" s="898"/>
      <c r="O185" s="136"/>
    </row>
    <row r="186" spans="1:15" customFormat="1" x14ac:dyDescent="0.25">
      <c r="A186" s="893" t="s">
        <v>276</v>
      </c>
      <c r="B186" s="325" t="s">
        <v>318</v>
      </c>
      <c r="C186" s="325" t="s">
        <v>311</v>
      </c>
      <c r="D186" s="325" t="s">
        <v>311</v>
      </c>
      <c r="E186" s="325" t="s">
        <v>312</v>
      </c>
      <c r="F186" s="143">
        <v>100</v>
      </c>
      <c r="G186" s="143">
        <v>3</v>
      </c>
      <c r="H186" s="328">
        <v>1</v>
      </c>
      <c r="I186" s="280">
        <v>0</v>
      </c>
      <c r="J186" s="327">
        <f>+I186/G186</f>
        <v>0</v>
      </c>
      <c r="K186" s="143">
        <v>0.23</v>
      </c>
      <c r="L186" s="143">
        <v>0</v>
      </c>
      <c r="M186" s="327">
        <f t="shared" si="18"/>
        <v>0</v>
      </c>
      <c r="N186" s="896" t="s">
        <v>319</v>
      </c>
      <c r="O186" s="136"/>
    </row>
    <row r="187" spans="1:15" customFormat="1" x14ac:dyDescent="0.25">
      <c r="A187" s="894"/>
      <c r="B187" s="325" t="s">
        <v>320</v>
      </c>
      <c r="C187" s="325" t="s">
        <v>321</v>
      </c>
      <c r="D187" s="325" t="s">
        <v>321</v>
      </c>
      <c r="E187" s="325" t="s">
        <v>312</v>
      </c>
      <c r="F187" s="143">
        <v>100</v>
      </c>
      <c r="G187" s="143">
        <v>1</v>
      </c>
      <c r="H187" s="328">
        <v>0.15000000000000002</v>
      </c>
      <c r="I187" s="280">
        <v>0</v>
      </c>
      <c r="J187" s="327">
        <f t="shared" ref="J187:J188" si="23">+I187/G187</f>
        <v>0</v>
      </c>
      <c r="K187" s="143">
        <v>0.85</v>
      </c>
      <c r="L187" s="328">
        <v>0</v>
      </c>
      <c r="M187" s="327">
        <f t="shared" si="18"/>
        <v>0</v>
      </c>
      <c r="N187" s="897"/>
      <c r="O187" s="136"/>
    </row>
    <row r="188" spans="1:15" customFormat="1" x14ac:dyDescent="0.25">
      <c r="A188" s="895"/>
      <c r="B188" s="325" t="s">
        <v>322</v>
      </c>
      <c r="C188" s="325" t="s">
        <v>323</v>
      </c>
      <c r="D188" s="325" t="s">
        <v>323</v>
      </c>
      <c r="E188" s="325" t="s">
        <v>312</v>
      </c>
      <c r="F188" s="143">
        <v>100</v>
      </c>
      <c r="G188" s="143">
        <v>1</v>
      </c>
      <c r="H188" s="328">
        <v>9.9999999999999978E-2</v>
      </c>
      <c r="I188" s="280">
        <v>0</v>
      </c>
      <c r="J188" s="327">
        <f t="shared" si="23"/>
        <v>0</v>
      </c>
      <c r="K188" s="143">
        <v>0.9</v>
      </c>
      <c r="L188" s="328">
        <v>0</v>
      </c>
      <c r="M188" s="327">
        <f t="shared" si="18"/>
        <v>0</v>
      </c>
      <c r="N188" s="898"/>
      <c r="O188" s="136"/>
    </row>
    <row r="189" spans="1:15" customFormat="1" x14ac:dyDescent="0.25">
      <c r="A189" s="893" t="s">
        <v>277</v>
      </c>
      <c r="B189" s="325" t="s">
        <v>318</v>
      </c>
      <c r="C189" s="325" t="s">
        <v>311</v>
      </c>
      <c r="D189" s="325" t="s">
        <v>311</v>
      </c>
      <c r="E189" s="325" t="s">
        <v>312</v>
      </c>
      <c r="F189" s="143">
        <v>100</v>
      </c>
      <c r="G189" s="143">
        <v>3</v>
      </c>
      <c r="H189" s="328">
        <v>1</v>
      </c>
      <c r="I189" s="280">
        <v>0</v>
      </c>
      <c r="J189" s="327">
        <f>+I189/G189</f>
        <v>0</v>
      </c>
      <c r="K189" s="143">
        <v>0.23</v>
      </c>
      <c r="L189" s="328">
        <v>0.23</v>
      </c>
      <c r="M189" s="327">
        <f t="shared" si="18"/>
        <v>1</v>
      </c>
      <c r="N189" s="896" t="s">
        <v>319</v>
      </c>
      <c r="O189" s="136"/>
    </row>
    <row r="190" spans="1:15" customFormat="1" x14ac:dyDescent="0.25">
      <c r="A190" s="894"/>
      <c r="B190" s="325" t="s">
        <v>320</v>
      </c>
      <c r="C190" s="325" t="s">
        <v>321</v>
      </c>
      <c r="D190" s="325" t="s">
        <v>321</v>
      </c>
      <c r="E190" s="325" t="s">
        <v>312</v>
      </c>
      <c r="F190" s="143">
        <v>100</v>
      </c>
      <c r="G190" s="143">
        <v>1</v>
      </c>
      <c r="H190" s="328">
        <v>0.15000000000000002</v>
      </c>
      <c r="I190" s="280">
        <v>0</v>
      </c>
      <c r="J190" s="327">
        <f t="shared" ref="J190:J191" si="24">+I190/G190</f>
        <v>0</v>
      </c>
      <c r="K190" s="143">
        <v>0.85</v>
      </c>
      <c r="L190" s="328">
        <v>0</v>
      </c>
      <c r="M190" s="327">
        <f t="shared" si="18"/>
        <v>0</v>
      </c>
      <c r="N190" s="897"/>
      <c r="O190" s="136"/>
    </row>
    <row r="191" spans="1:15" customFormat="1" x14ac:dyDescent="0.25">
      <c r="A191" s="895"/>
      <c r="B191" s="325" t="s">
        <v>322</v>
      </c>
      <c r="C191" s="325" t="s">
        <v>323</v>
      </c>
      <c r="D191" s="325" t="s">
        <v>323</v>
      </c>
      <c r="E191" s="325" t="s">
        <v>312</v>
      </c>
      <c r="F191" s="143">
        <v>100</v>
      </c>
      <c r="G191" s="143">
        <v>1</v>
      </c>
      <c r="H191" s="328">
        <v>9.9999999999999978E-2</v>
      </c>
      <c r="I191" s="280">
        <v>0</v>
      </c>
      <c r="J191" s="327">
        <f t="shared" si="24"/>
        <v>0</v>
      </c>
      <c r="K191" s="143">
        <v>0.9</v>
      </c>
      <c r="L191" s="347">
        <v>0</v>
      </c>
      <c r="M191" s="327">
        <f t="shared" si="18"/>
        <v>0</v>
      </c>
      <c r="N191" s="898"/>
      <c r="O191" s="136"/>
    </row>
    <row r="192" spans="1:15" customFormat="1" x14ac:dyDescent="0.25">
      <c r="A192" s="893" t="s">
        <v>278</v>
      </c>
      <c r="B192" s="325" t="s">
        <v>318</v>
      </c>
      <c r="C192" s="325" t="s">
        <v>311</v>
      </c>
      <c r="D192" s="325" t="s">
        <v>311</v>
      </c>
      <c r="E192" s="325" t="s">
        <v>312</v>
      </c>
      <c r="F192" s="143">
        <v>100</v>
      </c>
      <c r="G192" s="143">
        <v>3</v>
      </c>
      <c r="H192" s="328">
        <v>1</v>
      </c>
      <c r="I192" s="280">
        <v>0.04</v>
      </c>
      <c r="J192" s="327">
        <f>+I192/G192</f>
        <v>1.3333333333333334E-2</v>
      </c>
      <c r="K192" s="143">
        <v>0.23</v>
      </c>
      <c r="L192" s="328">
        <v>0.23</v>
      </c>
      <c r="M192" s="327">
        <f t="shared" si="18"/>
        <v>1</v>
      </c>
      <c r="N192" s="896" t="s">
        <v>319</v>
      </c>
      <c r="O192" s="136"/>
    </row>
    <row r="193" spans="1:15" customFormat="1" x14ac:dyDescent="0.25">
      <c r="A193" s="894"/>
      <c r="B193" s="325" t="s">
        <v>320</v>
      </c>
      <c r="C193" s="325" t="s">
        <v>321</v>
      </c>
      <c r="D193" s="325" t="s">
        <v>321</v>
      </c>
      <c r="E193" s="325" t="s">
        <v>312</v>
      </c>
      <c r="F193" s="143">
        <v>100</v>
      </c>
      <c r="G193" s="143">
        <v>1</v>
      </c>
      <c r="H193" s="328">
        <v>0.15000000000000002</v>
      </c>
      <c r="I193" s="280">
        <v>0</v>
      </c>
      <c r="J193" s="327">
        <f t="shared" ref="J193:J194" si="25">+I193/G193</f>
        <v>0</v>
      </c>
      <c r="K193" s="143">
        <v>0.85</v>
      </c>
      <c r="L193" s="328">
        <v>0</v>
      </c>
      <c r="M193" s="327">
        <f t="shared" si="18"/>
        <v>0</v>
      </c>
      <c r="N193" s="897"/>
      <c r="O193" s="136"/>
    </row>
    <row r="194" spans="1:15" customFormat="1" x14ac:dyDescent="0.25">
      <c r="A194" s="895"/>
      <c r="B194" s="325" t="s">
        <v>322</v>
      </c>
      <c r="C194" s="325" t="s">
        <v>323</v>
      </c>
      <c r="D194" s="325" t="s">
        <v>323</v>
      </c>
      <c r="E194" s="325" t="s">
        <v>312</v>
      </c>
      <c r="F194" s="143">
        <v>100</v>
      </c>
      <c r="G194" s="143">
        <v>1</v>
      </c>
      <c r="H194" s="328">
        <v>9.9999999999999978E-2</v>
      </c>
      <c r="I194" s="280">
        <v>0</v>
      </c>
      <c r="J194" s="327">
        <f t="shared" si="25"/>
        <v>0</v>
      </c>
      <c r="K194" s="143">
        <v>0.9</v>
      </c>
      <c r="L194" s="347">
        <v>0</v>
      </c>
      <c r="M194" s="327">
        <f t="shared" si="18"/>
        <v>0</v>
      </c>
      <c r="N194" s="898"/>
      <c r="O194" s="136"/>
    </row>
    <row r="195" spans="1:15" customFormat="1" x14ac:dyDescent="0.25">
      <c r="A195" s="893" t="s">
        <v>279</v>
      </c>
      <c r="B195" s="325" t="s">
        <v>318</v>
      </c>
      <c r="C195" s="325" t="s">
        <v>311</v>
      </c>
      <c r="D195" s="325" t="s">
        <v>311</v>
      </c>
      <c r="E195" s="325" t="s">
        <v>312</v>
      </c>
      <c r="F195" s="143">
        <v>100</v>
      </c>
      <c r="G195" s="143">
        <v>3</v>
      </c>
      <c r="H195" s="328">
        <v>1</v>
      </c>
      <c r="I195" s="280"/>
      <c r="J195" s="327">
        <f>+I195/G195</f>
        <v>0</v>
      </c>
      <c r="K195" s="143">
        <v>0.23</v>
      </c>
      <c r="L195" s="328"/>
      <c r="M195" s="327">
        <f t="shared" si="18"/>
        <v>0</v>
      </c>
      <c r="N195" s="896"/>
      <c r="O195" s="136"/>
    </row>
    <row r="196" spans="1:15" customFormat="1" x14ac:dyDescent="0.25">
      <c r="A196" s="894"/>
      <c r="B196" s="325" t="s">
        <v>320</v>
      </c>
      <c r="C196" s="325" t="s">
        <v>321</v>
      </c>
      <c r="D196" s="325" t="s">
        <v>321</v>
      </c>
      <c r="E196" s="325" t="s">
        <v>312</v>
      </c>
      <c r="F196" s="143">
        <v>100</v>
      </c>
      <c r="G196" s="143">
        <v>1</v>
      </c>
      <c r="H196" s="328">
        <v>0.15000000000000002</v>
      </c>
      <c r="I196" s="280"/>
      <c r="J196" s="327">
        <f t="shared" ref="J196:J197" si="26">+I196/G196</f>
        <v>0</v>
      </c>
      <c r="K196" s="143">
        <v>0.85</v>
      </c>
      <c r="L196" s="328"/>
      <c r="M196" s="327">
        <f t="shared" si="18"/>
        <v>0</v>
      </c>
      <c r="N196" s="897"/>
      <c r="O196" s="136"/>
    </row>
    <row r="197" spans="1:15" customFormat="1" x14ac:dyDescent="0.25">
      <c r="A197" s="895"/>
      <c r="B197" s="325" t="s">
        <v>322</v>
      </c>
      <c r="C197" s="325" t="s">
        <v>323</v>
      </c>
      <c r="D197" s="325" t="s">
        <v>323</v>
      </c>
      <c r="E197" s="325" t="s">
        <v>312</v>
      </c>
      <c r="F197" s="143">
        <v>100</v>
      </c>
      <c r="G197" s="143">
        <v>1</v>
      </c>
      <c r="H197" s="328">
        <v>9.9999999999999978E-2</v>
      </c>
      <c r="I197" s="280"/>
      <c r="J197" s="327">
        <f t="shared" si="26"/>
        <v>0</v>
      </c>
      <c r="K197" s="143">
        <v>0.9</v>
      </c>
      <c r="L197" s="347"/>
      <c r="M197" s="327">
        <f t="shared" si="18"/>
        <v>0</v>
      </c>
      <c r="N197" s="898"/>
      <c r="O197" s="136"/>
    </row>
    <row r="198" spans="1:15" customFormat="1" x14ac:dyDescent="0.25">
      <c r="A198" s="893" t="s">
        <v>281</v>
      </c>
      <c r="B198" s="325" t="s">
        <v>318</v>
      </c>
      <c r="C198" s="325" t="s">
        <v>311</v>
      </c>
      <c r="D198" s="325" t="s">
        <v>311</v>
      </c>
      <c r="E198" s="325" t="s">
        <v>312</v>
      </c>
      <c r="F198" s="143">
        <v>100</v>
      </c>
      <c r="G198" s="143">
        <v>3</v>
      </c>
      <c r="H198" s="328">
        <v>1</v>
      </c>
      <c r="I198" s="280"/>
      <c r="J198" s="327">
        <f>+I198/G198</f>
        <v>0</v>
      </c>
      <c r="K198" s="143">
        <v>0.43</v>
      </c>
      <c r="L198" s="328"/>
      <c r="M198" s="327">
        <f t="shared" si="18"/>
        <v>0</v>
      </c>
      <c r="N198" s="896"/>
      <c r="O198" s="136"/>
    </row>
    <row r="199" spans="1:15" customFormat="1" x14ac:dyDescent="0.25">
      <c r="A199" s="894"/>
      <c r="B199" s="325" t="s">
        <v>320</v>
      </c>
      <c r="C199" s="325" t="s">
        <v>321</v>
      </c>
      <c r="D199" s="325" t="s">
        <v>321</v>
      </c>
      <c r="E199" s="325" t="s">
        <v>312</v>
      </c>
      <c r="F199" s="143">
        <v>100</v>
      </c>
      <c r="G199" s="143">
        <v>1</v>
      </c>
      <c r="H199" s="328">
        <v>0.15000000000000002</v>
      </c>
      <c r="I199" s="280"/>
      <c r="J199" s="327">
        <f t="shared" ref="J199:J200" si="27">+I199/G199</f>
        <v>0</v>
      </c>
      <c r="K199" s="143">
        <v>0.85</v>
      </c>
      <c r="L199" s="328"/>
      <c r="M199" s="327">
        <f t="shared" si="18"/>
        <v>0</v>
      </c>
      <c r="N199" s="897"/>
      <c r="O199" s="136"/>
    </row>
    <row r="200" spans="1:15" customFormat="1" x14ac:dyDescent="0.25">
      <c r="A200" s="895"/>
      <c r="B200" s="325" t="s">
        <v>322</v>
      </c>
      <c r="C200" s="325" t="s">
        <v>323</v>
      </c>
      <c r="D200" s="325" t="s">
        <v>323</v>
      </c>
      <c r="E200" s="325" t="s">
        <v>312</v>
      </c>
      <c r="F200" s="143">
        <v>100</v>
      </c>
      <c r="G200" s="143">
        <v>1</v>
      </c>
      <c r="H200" s="328">
        <v>9.9999999999999978E-2</v>
      </c>
      <c r="I200" s="280"/>
      <c r="J200" s="327">
        <f t="shared" si="27"/>
        <v>0</v>
      </c>
      <c r="K200" s="143">
        <v>0.9</v>
      </c>
      <c r="L200" s="347"/>
      <c r="M200" s="327">
        <f t="shared" si="18"/>
        <v>0</v>
      </c>
      <c r="N200" s="898"/>
      <c r="O200" s="136"/>
    </row>
    <row r="201" spans="1:15" customFormat="1" x14ac:dyDescent="0.25">
      <c r="A201" s="893" t="s">
        <v>282</v>
      </c>
      <c r="B201" s="325" t="s">
        <v>318</v>
      </c>
      <c r="C201" s="325" t="s">
        <v>311</v>
      </c>
      <c r="D201" s="325" t="s">
        <v>311</v>
      </c>
      <c r="E201" s="325" t="s">
        <v>312</v>
      </c>
      <c r="F201" s="143">
        <v>100</v>
      </c>
      <c r="G201" s="143">
        <v>3</v>
      </c>
      <c r="H201" s="328">
        <v>1</v>
      </c>
      <c r="I201" s="280"/>
      <c r="J201" s="326"/>
      <c r="K201" s="143"/>
      <c r="L201" s="328"/>
      <c r="M201" s="327"/>
      <c r="N201" s="896"/>
      <c r="O201" s="136"/>
    </row>
    <row r="202" spans="1:15" customFormat="1" x14ac:dyDescent="0.25">
      <c r="A202" s="894"/>
      <c r="B202" s="325" t="s">
        <v>320</v>
      </c>
      <c r="C202" s="325" t="s">
        <v>321</v>
      </c>
      <c r="D202" s="325" t="s">
        <v>321</v>
      </c>
      <c r="E202" s="325" t="s">
        <v>312</v>
      </c>
      <c r="F202" s="143">
        <v>100</v>
      </c>
      <c r="G202" s="143">
        <v>1</v>
      </c>
      <c r="H202" s="328">
        <v>0.15000000000000002</v>
      </c>
      <c r="I202" s="280"/>
      <c r="J202" s="326"/>
      <c r="K202" s="143"/>
      <c r="L202" s="328"/>
      <c r="M202" s="327"/>
      <c r="N202" s="897"/>
      <c r="O202" s="136"/>
    </row>
    <row r="203" spans="1:15" customFormat="1" x14ac:dyDescent="0.25">
      <c r="A203" s="895"/>
      <c r="B203" s="325" t="s">
        <v>322</v>
      </c>
      <c r="C203" s="325" t="s">
        <v>323</v>
      </c>
      <c r="D203" s="325" t="s">
        <v>323</v>
      </c>
      <c r="E203" s="325" t="s">
        <v>312</v>
      </c>
      <c r="F203" s="143">
        <v>100</v>
      </c>
      <c r="G203" s="143">
        <v>1</v>
      </c>
      <c r="H203" s="328">
        <v>9.9999999999999978E-2</v>
      </c>
      <c r="I203" s="280"/>
      <c r="J203" s="326"/>
      <c r="K203" s="143"/>
      <c r="L203" s="143"/>
      <c r="M203" s="327"/>
      <c r="N203" s="898"/>
      <c r="O203" s="136"/>
    </row>
    <row r="204" spans="1:15" customFormat="1" ht="15.75" thickBot="1" x14ac:dyDescent="0.3">
      <c r="A204" s="335"/>
      <c r="B204" s="335"/>
      <c r="C204" s="335"/>
      <c r="D204" s="335"/>
      <c r="E204" s="335"/>
      <c r="F204" s="40"/>
      <c r="G204" s="40"/>
      <c r="H204" s="40"/>
      <c r="I204" s="336"/>
      <c r="J204" s="337"/>
      <c r="K204" s="40"/>
      <c r="L204" s="40"/>
      <c r="M204" s="338"/>
      <c r="N204" s="335"/>
      <c r="O204" s="136"/>
    </row>
    <row r="205" spans="1:15" ht="26.25" customHeight="1" x14ac:dyDescent="0.25">
      <c r="A205" s="868" t="s">
        <v>332</v>
      </c>
      <c r="B205" s="869"/>
      <c r="C205" s="869"/>
      <c r="D205" s="869"/>
      <c r="E205" s="869"/>
      <c r="F205" s="869"/>
      <c r="G205" s="870"/>
      <c r="I205" s="338"/>
      <c r="J205" s="349">
        <v>2.5000000000000001E-3</v>
      </c>
      <c r="K205" s="350"/>
      <c r="L205" s="349"/>
      <c r="M205" s="349"/>
      <c r="N205" s="351">
        <f>+M205+L205</f>
        <v>0</v>
      </c>
      <c r="O205" s="352">
        <f>+N205*K205</f>
        <v>0</v>
      </c>
    </row>
    <row r="206" spans="1:15" ht="25.5" x14ac:dyDescent="0.25">
      <c r="A206" s="353" t="s">
        <v>268</v>
      </c>
      <c r="B206" s="354" t="s">
        <v>296</v>
      </c>
      <c r="C206" s="354" t="s">
        <v>297</v>
      </c>
      <c r="D206" s="354" t="s">
        <v>333</v>
      </c>
      <c r="E206" s="354" t="s">
        <v>334</v>
      </c>
      <c r="F206" s="354" t="s">
        <v>335</v>
      </c>
      <c r="G206" s="355" t="s">
        <v>336</v>
      </c>
      <c r="I206" s="356"/>
      <c r="J206" s="350">
        <v>1</v>
      </c>
      <c r="K206" s="350"/>
      <c r="L206" s="350"/>
      <c r="M206" s="349"/>
      <c r="N206" s="351">
        <f>+M206+L206</f>
        <v>0</v>
      </c>
      <c r="O206" s="297">
        <f>+N206*K206</f>
        <v>0</v>
      </c>
    </row>
    <row r="207" spans="1:15" s="360" customFormat="1" ht="12" x14ac:dyDescent="0.2">
      <c r="A207" s="357" t="s">
        <v>276</v>
      </c>
      <c r="B207" s="358"/>
      <c r="C207" s="358"/>
      <c r="D207" s="358"/>
      <c r="E207" s="358"/>
      <c r="F207" s="358"/>
      <c r="G207" s="359"/>
      <c r="I207" s="361"/>
      <c r="J207" s="362"/>
      <c r="K207" s="362"/>
      <c r="L207" s="362"/>
      <c r="M207" s="362"/>
      <c r="N207" s="363"/>
      <c r="O207" s="364"/>
    </row>
    <row r="208" spans="1:15" s="360" customFormat="1" ht="12" x14ac:dyDescent="0.2">
      <c r="A208" s="365" t="s">
        <v>277</v>
      </c>
      <c r="B208" s="366"/>
      <c r="C208" s="366"/>
      <c r="D208" s="366"/>
      <c r="E208" s="366"/>
      <c r="F208" s="366"/>
      <c r="G208" s="367"/>
      <c r="I208" s="361"/>
      <c r="J208" s="362"/>
      <c r="K208" s="362"/>
      <c r="L208" s="368"/>
      <c r="M208" s="362"/>
      <c r="N208" s="363"/>
      <c r="O208" s="364">
        <f>SUM(O205:O207)</f>
        <v>0</v>
      </c>
    </row>
    <row r="209" spans="1:15" s="360" customFormat="1" ht="12" x14ac:dyDescent="0.2">
      <c r="A209" s="365" t="s">
        <v>278</v>
      </c>
      <c r="B209" s="366"/>
      <c r="C209" s="366"/>
      <c r="D209" s="366"/>
      <c r="E209" s="366"/>
      <c r="F209" s="366"/>
      <c r="G209" s="367"/>
      <c r="I209" s="369"/>
      <c r="J209" s="370"/>
      <c r="K209" s="362"/>
      <c r="L209" s="362"/>
      <c r="M209" s="362"/>
      <c r="N209" s="363"/>
      <c r="O209" s="364"/>
    </row>
    <row r="210" spans="1:15" s="374" customFormat="1" ht="42" customHeight="1" x14ac:dyDescent="0.2">
      <c r="A210" s="886" t="s">
        <v>279</v>
      </c>
      <c r="B210" s="888" t="s">
        <v>310</v>
      </c>
      <c r="C210" s="890" t="s">
        <v>311</v>
      </c>
      <c r="D210" s="371" t="s">
        <v>337</v>
      </c>
      <c r="E210" s="372">
        <v>11308000000</v>
      </c>
      <c r="F210" s="372">
        <v>1040836780</v>
      </c>
      <c r="G210" s="373" t="s">
        <v>338</v>
      </c>
      <c r="I210" s="375"/>
      <c r="J210" s="376">
        <v>0.25</v>
      </c>
      <c r="K210" s="376"/>
      <c r="L210" s="376"/>
      <c r="M210" s="376"/>
      <c r="N210" s="377"/>
      <c r="O210" s="378">
        <f>+O208-J210</f>
        <v>-0.25</v>
      </c>
    </row>
    <row r="211" spans="1:15" s="374" customFormat="1" ht="42" customHeight="1" x14ac:dyDescent="0.2">
      <c r="A211" s="887"/>
      <c r="B211" s="889"/>
      <c r="C211" s="891"/>
      <c r="D211" s="379" t="s">
        <v>339</v>
      </c>
      <c r="E211" s="380">
        <v>1123000000</v>
      </c>
      <c r="F211" s="380">
        <v>702466524</v>
      </c>
      <c r="G211" s="381" t="s">
        <v>340</v>
      </c>
      <c r="I211" s="375"/>
      <c r="J211" s="382" t="e">
        <f>+I211*J210/I210</f>
        <v>#DIV/0!</v>
      </c>
      <c r="K211" s="376"/>
      <c r="L211" s="376"/>
      <c r="M211" s="376"/>
      <c r="N211" s="377"/>
      <c r="O211" s="378"/>
    </row>
    <row r="212" spans="1:15" s="374" customFormat="1" ht="42" customHeight="1" x14ac:dyDescent="0.2">
      <c r="A212" s="892" t="s">
        <v>341</v>
      </c>
      <c r="B212" s="884" t="s">
        <v>310</v>
      </c>
      <c r="C212" s="885" t="s">
        <v>311</v>
      </c>
      <c r="D212" s="383" t="s">
        <v>337</v>
      </c>
      <c r="E212" s="384">
        <v>11308000000</v>
      </c>
      <c r="F212" s="384">
        <v>1040836780</v>
      </c>
      <c r="G212" s="383" t="s">
        <v>338</v>
      </c>
      <c r="I212" s="385"/>
      <c r="J212" s="376"/>
      <c r="K212" s="376"/>
      <c r="L212" s="376"/>
      <c r="M212" s="376"/>
      <c r="N212" s="377"/>
      <c r="O212" s="378"/>
    </row>
    <row r="213" spans="1:15" s="374" customFormat="1" ht="42" customHeight="1" x14ac:dyDescent="0.2">
      <c r="A213" s="892"/>
      <c r="B213" s="884"/>
      <c r="C213" s="885"/>
      <c r="D213" s="383" t="s">
        <v>339</v>
      </c>
      <c r="E213" s="384">
        <v>1123000000</v>
      </c>
      <c r="F213" s="384">
        <v>702466524</v>
      </c>
      <c r="G213" s="386" t="s">
        <v>340</v>
      </c>
      <c r="I213" s="385"/>
      <c r="J213" s="385"/>
      <c r="K213" s="385"/>
      <c r="L213" s="385"/>
      <c r="M213" s="385"/>
      <c r="O213" s="387"/>
    </row>
    <row r="214" spans="1:15" s="374" customFormat="1" ht="42" customHeight="1" x14ac:dyDescent="0.2">
      <c r="A214" s="388"/>
      <c r="B214" s="884" t="s">
        <v>310</v>
      </c>
      <c r="C214" s="885" t="s">
        <v>311</v>
      </c>
      <c r="D214" s="383" t="s">
        <v>337</v>
      </c>
      <c r="E214" s="384">
        <v>11308000000</v>
      </c>
      <c r="F214" s="384">
        <v>9964964565</v>
      </c>
      <c r="G214" s="383" t="s">
        <v>338</v>
      </c>
      <c r="I214" s="385"/>
      <c r="J214" s="385"/>
      <c r="K214" s="385"/>
      <c r="L214" s="385"/>
      <c r="M214" s="385"/>
      <c r="O214" s="387"/>
    </row>
    <row r="215" spans="1:15" s="374" customFormat="1" ht="42" customHeight="1" x14ac:dyDescent="0.2">
      <c r="A215" s="885" t="s">
        <v>342</v>
      </c>
      <c r="B215" s="884"/>
      <c r="C215" s="885"/>
      <c r="D215" s="383" t="s">
        <v>339</v>
      </c>
      <c r="E215" s="384">
        <v>1123000000</v>
      </c>
      <c r="F215" s="384">
        <v>1075511046</v>
      </c>
      <c r="G215" s="386" t="s">
        <v>343</v>
      </c>
      <c r="I215" s="385"/>
      <c r="J215" s="385"/>
      <c r="K215" s="385"/>
      <c r="L215" s="385"/>
      <c r="M215" s="385"/>
      <c r="O215" s="387"/>
    </row>
    <row r="216" spans="1:15" s="374" customFormat="1" ht="42" customHeight="1" x14ac:dyDescent="0.2">
      <c r="A216" s="885"/>
      <c r="B216" s="884"/>
      <c r="C216" s="389" t="s">
        <v>344</v>
      </c>
      <c r="D216" s="383"/>
      <c r="E216" s="384" t="s">
        <v>345</v>
      </c>
      <c r="F216" s="384">
        <v>194725921</v>
      </c>
      <c r="G216" s="386" t="s">
        <v>346</v>
      </c>
      <c r="I216" s="385"/>
      <c r="J216" s="385"/>
      <c r="K216" s="385"/>
      <c r="L216" s="385"/>
      <c r="M216" s="385"/>
      <c r="O216" s="387"/>
    </row>
    <row r="217" spans="1:15" ht="15.75" thickBot="1" x14ac:dyDescent="0.3">
      <c r="I217" s="40"/>
    </row>
    <row r="218" spans="1:15" ht="20.25" x14ac:dyDescent="0.3">
      <c r="A218" s="871" t="s">
        <v>347</v>
      </c>
      <c r="B218" s="872"/>
      <c r="C218" s="872"/>
      <c r="D218" s="872"/>
      <c r="E218" s="872"/>
      <c r="F218" s="872"/>
      <c r="G218" s="873"/>
      <c r="I218" s="40"/>
    </row>
    <row r="219" spans="1:15" ht="26.25" thickBot="1" x14ac:dyDescent="0.3">
      <c r="A219" s="257" t="s">
        <v>284</v>
      </c>
      <c r="B219" s="390" t="s">
        <v>296</v>
      </c>
      <c r="C219" s="390" t="s">
        <v>297</v>
      </c>
      <c r="D219" s="390" t="s">
        <v>333</v>
      </c>
      <c r="E219" s="390" t="s">
        <v>348</v>
      </c>
      <c r="F219" s="390" t="s">
        <v>349</v>
      </c>
      <c r="G219" s="391" t="s">
        <v>336</v>
      </c>
      <c r="I219" s="40"/>
    </row>
    <row r="220" spans="1:15" s="393" customFormat="1" x14ac:dyDescent="0.25">
      <c r="A220" s="599" t="s">
        <v>285</v>
      </c>
      <c r="B220" s="599" t="s">
        <v>318</v>
      </c>
      <c r="C220" s="599" t="s">
        <v>311</v>
      </c>
      <c r="D220" s="315" t="s">
        <v>337</v>
      </c>
      <c r="E220" s="392">
        <v>0</v>
      </c>
      <c r="F220" s="392">
        <v>0</v>
      </c>
      <c r="G220" s="315"/>
      <c r="I220" s="40"/>
      <c r="J220" s="40"/>
      <c r="K220" s="40"/>
      <c r="L220" s="40"/>
      <c r="M220" s="40"/>
      <c r="O220" s="394"/>
    </row>
    <row r="221" spans="1:15" s="393" customFormat="1" x14ac:dyDescent="0.25">
      <c r="A221" s="599"/>
      <c r="B221" s="599"/>
      <c r="C221" s="599"/>
      <c r="D221" s="315" t="s">
        <v>339</v>
      </c>
      <c r="E221" s="392">
        <v>0</v>
      </c>
      <c r="F221" s="392">
        <v>0</v>
      </c>
      <c r="G221" s="315"/>
      <c r="I221" s="40"/>
      <c r="J221" s="40"/>
      <c r="K221" s="40"/>
      <c r="L221" s="40"/>
      <c r="M221" s="40"/>
      <c r="O221" s="394"/>
    </row>
    <row r="222" spans="1:15" s="393" customFormat="1" x14ac:dyDescent="0.25">
      <c r="A222" s="599"/>
      <c r="B222" s="599"/>
      <c r="C222" s="599"/>
      <c r="D222" s="315" t="s">
        <v>350</v>
      </c>
      <c r="E222" s="392">
        <v>9000000000</v>
      </c>
      <c r="F222" s="392">
        <v>0</v>
      </c>
      <c r="G222" s="315"/>
      <c r="I222" s="40"/>
      <c r="J222" s="40"/>
      <c r="K222" s="40"/>
      <c r="L222" s="40"/>
      <c r="M222" s="40"/>
      <c r="O222" s="394"/>
    </row>
    <row r="223" spans="1:15" s="393" customFormat="1" ht="24" customHeight="1" x14ac:dyDescent="0.25">
      <c r="A223" s="599"/>
      <c r="B223" s="325" t="s">
        <v>320</v>
      </c>
      <c r="C223" s="325" t="s">
        <v>321</v>
      </c>
      <c r="D223" s="315" t="s">
        <v>351</v>
      </c>
      <c r="E223" s="392">
        <v>700000000</v>
      </c>
      <c r="F223" s="392">
        <v>0</v>
      </c>
      <c r="G223" s="315"/>
      <c r="I223" s="40"/>
      <c r="J223" s="40"/>
      <c r="K223" s="40"/>
      <c r="L223" s="40"/>
      <c r="M223" s="40"/>
      <c r="O223" s="394"/>
    </row>
    <row r="224" spans="1:15" s="393" customFormat="1" ht="24" customHeight="1" x14ac:dyDescent="0.25">
      <c r="A224" s="599"/>
      <c r="B224" s="325" t="s">
        <v>322</v>
      </c>
      <c r="C224" s="325" t="s">
        <v>323</v>
      </c>
      <c r="D224" s="315" t="s">
        <v>352</v>
      </c>
      <c r="E224" s="392">
        <v>2446350000</v>
      </c>
      <c r="F224" s="392">
        <v>0</v>
      </c>
      <c r="G224" s="315"/>
      <c r="I224" s="40"/>
      <c r="J224" s="40"/>
      <c r="K224" s="40"/>
      <c r="L224" s="40"/>
      <c r="M224" s="40"/>
      <c r="O224" s="394"/>
    </row>
    <row r="225" spans="1:15" s="393" customFormat="1" x14ac:dyDescent="0.25">
      <c r="A225" s="599" t="s">
        <v>287</v>
      </c>
      <c r="B225" s="599" t="s">
        <v>318</v>
      </c>
      <c r="C225" s="599" t="s">
        <v>311</v>
      </c>
      <c r="D225" s="315" t="s">
        <v>337</v>
      </c>
      <c r="E225" s="395">
        <v>0</v>
      </c>
      <c r="F225" s="395">
        <v>0</v>
      </c>
      <c r="G225" s="315"/>
      <c r="I225" s="40"/>
      <c r="J225" s="40"/>
      <c r="K225" s="40"/>
      <c r="L225" s="40"/>
      <c r="M225" s="40"/>
      <c r="O225" s="394"/>
    </row>
    <row r="226" spans="1:15" s="393" customFormat="1" x14ac:dyDescent="0.25">
      <c r="A226" s="599"/>
      <c r="B226" s="599"/>
      <c r="C226" s="599"/>
      <c r="D226" s="315" t="s">
        <v>339</v>
      </c>
      <c r="E226" s="395">
        <v>0</v>
      </c>
      <c r="F226" s="395">
        <v>0</v>
      </c>
      <c r="G226" s="315"/>
      <c r="I226" s="40"/>
      <c r="J226" s="40"/>
      <c r="K226" s="40"/>
      <c r="L226" s="40"/>
      <c r="M226" s="40"/>
      <c r="O226" s="394"/>
    </row>
    <row r="227" spans="1:15" s="393" customFormat="1" x14ac:dyDescent="0.25">
      <c r="A227" s="599"/>
      <c r="B227" s="599"/>
      <c r="C227" s="599"/>
      <c r="D227" s="315" t="s">
        <v>350</v>
      </c>
      <c r="E227" s="395">
        <v>9000000000</v>
      </c>
      <c r="F227" s="395">
        <v>0</v>
      </c>
      <c r="G227" s="315"/>
      <c r="I227" s="40"/>
      <c r="J227" s="40"/>
      <c r="K227" s="40"/>
      <c r="L227" s="40"/>
      <c r="M227" s="40"/>
      <c r="O227" s="394"/>
    </row>
    <row r="228" spans="1:15" s="393" customFormat="1" ht="24" customHeight="1" x14ac:dyDescent="0.25">
      <c r="A228" s="599"/>
      <c r="B228" s="325" t="s">
        <v>320</v>
      </c>
      <c r="C228" s="325" t="s">
        <v>321</v>
      </c>
      <c r="D228" s="315" t="s">
        <v>351</v>
      </c>
      <c r="E228" s="395">
        <v>700000000</v>
      </c>
      <c r="F228" s="395">
        <v>0</v>
      </c>
      <c r="G228" s="315"/>
      <c r="I228" s="40"/>
      <c r="J228" s="40"/>
      <c r="K228" s="40"/>
      <c r="L228" s="40"/>
      <c r="M228" s="40"/>
      <c r="O228" s="394"/>
    </row>
    <row r="229" spans="1:15" s="393" customFormat="1" ht="24" customHeight="1" x14ac:dyDescent="0.25">
      <c r="A229" s="599"/>
      <c r="B229" s="325" t="s">
        <v>322</v>
      </c>
      <c r="C229" s="325" t="s">
        <v>323</v>
      </c>
      <c r="D229" s="315" t="s">
        <v>352</v>
      </c>
      <c r="E229" s="395">
        <v>2446350000</v>
      </c>
      <c r="F229" s="395">
        <v>0</v>
      </c>
      <c r="G229" s="315"/>
      <c r="I229" s="40"/>
      <c r="J229" s="40"/>
      <c r="K229" s="40"/>
      <c r="L229" s="40"/>
      <c r="M229" s="40"/>
      <c r="O229" s="394"/>
    </row>
    <row r="230" spans="1:15" s="393" customFormat="1" x14ac:dyDescent="0.25">
      <c r="A230" s="599" t="s">
        <v>288</v>
      </c>
      <c r="B230" s="599" t="s">
        <v>318</v>
      </c>
      <c r="C230" s="599" t="s">
        <v>311</v>
      </c>
      <c r="D230" s="315" t="s">
        <v>337</v>
      </c>
      <c r="E230" s="395">
        <f>+[3]INVERSIÓN!Z29</f>
        <v>700000000</v>
      </c>
      <c r="F230" s="396">
        <v>992773</v>
      </c>
      <c r="G230" s="315"/>
      <c r="I230" s="40"/>
      <c r="J230" s="40"/>
      <c r="K230" s="40"/>
      <c r="L230" s="40"/>
      <c r="M230" s="40"/>
      <c r="O230" s="394"/>
    </row>
    <row r="231" spans="1:15" s="393" customFormat="1" x14ac:dyDescent="0.25">
      <c r="A231" s="599"/>
      <c r="B231" s="599"/>
      <c r="C231" s="599"/>
      <c r="D231" s="315" t="s">
        <v>339</v>
      </c>
      <c r="E231" s="395">
        <v>0</v>
      </c>
      <c r="F231" s="395">
        <v>0</v>
      </c>
      <c r="G231" s="315"/>
      <c r="I231" s="40"/>
      <c r="J231" s="40"/>
      <c r="K231" s="40"/>
      <c r="L231" s="40"/>
      <c r="M231" s="40"/>
      <c r="O231" s="394"/>
    </row>
    <row r="232" spans="1:15" s="393" customFormat="1" x14ac:dyDescent="0.25">
      <c r="A232" s="599"/>
      <c r="B232" s="599"/>
      <c r="C232" s="599"/>
      <c r="D232" s="315" t="s">
        <v>350</v>
      </c>
      <c r="E232" s="395">
        <f>+[3]INVERSIÓN!Z41</f>
        <v>9036143526</v>
      </c>
      <c r="F232" s="395">
        <v>0</v>
      </c>
      <c r="G232" s="315"/>
      <c r="I232" s="40"/>
      <c r="J232" s="40"/>
      <c r="K232" s="40"/>
      <c r="L232" s="40"/>
      <c r="M232" s="40"/>
      <c r="O232" s="394"/>
    </row>
    <row r="233" spans="1:15" s="393" customFormat="1" ht="24" customHeight="1" x14ac:dyDescent="0.25">
      <c r="A233" s="599"/>
      <c r="B233" s="325" t="s">
        <v>320</v>
      </c>
      <c r="C233" s="325" t="s">
        <v>321</v>
      </c>
      <c r="D233" s="315" t="s">
        <v>351</v>
      </c>
      <c r="E233" s="395">
        <v>700000000</v>
      </c>
      <c r="F233" s="395">
        <v>0</v>
      </c>
      <c r="G233" s="315"/>
      <c r="I233" s="40"/>
      <c r="J233" s="40"/>
      <c r="K233" s="40"/>
      <c r="L233" s="40"/>
      <c r="M233" s="40"/>
      <c r="O233" s="394"/>
    </row>
    <row r="234" spans="1:15" s="393" customFormat="1" ht="24" customHeight="1" x14ac:dyDescent="0.25">
      <c r="A234" s="599"/>
      <c r="B234" s="325" t="s">
        <v>322</v>
      </c>
      <c r="C234" s="325" t="s">
        <v>323</v>
      </c>
      <c r="D234" s="315" t="s">
        <v>352</v>
      </c>
      <c r="E234" s="395">
        <v>2446350000</v>
      </c>
      <c r="F234" s="395">
        <v>0</v>
      </c>
      <c r="G234" s="315"/>
      <c r="I234" s="40"/>
      <c r="J234" s="40"/>
      <c r="K234" s="40"/>
      <c r="L234" s="40"/>
      <c r="M234" s="40"/>
      <c r="O234" s="394"/>
    </row>
    <row r="235" spans="1:15" s="393" customFormat="1" x14ac:dyDescent="0.25">
      <c r="A235" s="599" t="s">
        <v>289</v>
      </c>
      <c r="B235" s="599" t="s">
        <v>318</v>
      </c>
      <c r="C235" s="599" t="s">
        <v>311</v>
      </c>
      <c r="D235" s="315" t="s">
        <v>337</v>
      </c>
      <c r="E235" s="395">
        <v>209000000</v>
      </c>
      <c r="F235" s="396">
        <v>992773</v>
      </c>
      <c r="G235" s="315"/>
      <c r="I235" s="40"/>
      <c r="J235" s="40"/>
      <c r="K235" s="40"/>
      <c r="L235" s="40"/>
      <c r="M235" s="40"/>
      <c r="O235" s="394"/>
    </row>
    <row r="236" spans="1:15" s="393" customFormat="1" x14ac:dyDescent="0.25">
      <c r="A236" s="599"/>
      <c r="B236" s="599"/>
      <c r="C236" s="599"/>
      <c r="D236" s="315" t="s">
        <v>339</v>
      </c>
      <c r="E236" s="395">
        <v>0</v>
      </c>
      <c r="F236" s="395">
        <v>0</v>
      </c>
      <c r="G236" s="315"/>
      <c r="I236" s="40"/>
      <c r="J236" s="40"/>
      <c r="K236" s="40"/>
      <c r="L236" s="40"/>
      <c r="M236" s="40"/>
      <c r="O236" s="394"/>
    </row>
    <row r="237" spans="1:15" s="393" customFormat="1" x14ac:dyDescent="0.25">
      <c r="A237" s="599"/>
      <c r="B237" s="599"/>
      <c r="C237" s="599"/>
      <c r="D237" s="315" t="s">
        <v>350</v>
      </c>
      <c r="E237" s="395">
        <v>5187309590</v>
      </c>
      <c r="F237" s="395">
        <v>7851600</v>
      </c>
      <c r="G237" s="315"/>
      <c r="I237" s="40"/>
      <c r="J237" s="40"/>
      <c r="K237" s="40"/>
      <c r="L237" s="40"/>
      <c r="M237" s="40"/>
      <c r="O237" s="394"/>
    </row>
    <row r="238" spans="1:15" s="393" customFormat="1" ht="24" customHeight="1" x14ac:dyDescent="0.25">
      <c r="A238" s="599"/>
      <c r="B238" s="325" t="s">
        <v>320</v>
      </c>
      <c r="C238" s="325" t="s">
        <v>321</v>
      </c>
      <c r="D238" s="315" t="s">
        <v>351</v>
      </c>
      <c r="E238" s="395">
        <v>700000000</v>
      </c>
      <c r="F238" s="395">
        <v>0</v>
      </c>
      <c r="G238" s="315"/>
      <c r="I238" s="40"/>
      <c r="J238" s="40"/>
      <c r="K238" s="40"/>
      <c r="L238" s="40"/>
      <c r="M238" s="40"/>
      <c r="O238" s="394"/>
    </row>
    <row r="239" spans="1:15" s="393" customFormat="1" ht="24" customHeight="1" x14ac:dyDescent="0.25">
      <c r="A239" s="599"/>
      <c r="B239" s="325" t="s">
        <v>322</v>
      </c>
      <c r="C239" s="325" t="s">
        <v>323</v>
      </c>
      <c r="D239" s="315" t="s">
        <v>352</v>
      </c>
      <c r="E239" s="395">
        <v>2446350000</v>
      </c>
      <c r="F239" s="395">
        <v>0</v>
      </c>
      <c r="G239" s="315"/>
      <c r="I239" s="40"/>
      <c r="J239" s="40"/>
      <c r="K239" s="40"/>
      <c r="L239" s="40"/>
      <c r="M239" s="40"/>
      <c r="O239" s="394"/>
    </row>
    <row r="240" spans="1:15" s="393" customFormat="1" ht="24" customHeight="1" x14ac:dyDescent="0.25">
      <c r="A240" s="599" t="s">
        <v>290</v>
      </c>
      <c r="B240" s="599" t="s">
        <v>318</v>
      </c>
      <c r="C240" s="599" t="s">
        <v>311</v>
      </c>
      <c r="D240" s="315" t="s">
        <v>337</v>
      </c>
      <c r="E240" s="395">
        <v>209000000</v>
      </c>
      <c r="F240" s="396">
        <v>992773</v>
      </c>
      <c r="G240" s="315"/>
      <c r="I240" s="40"/>
      <c r="J240" s="40"/>
      <c r="K240" s="40"/>
      <c r="L240" s="40"/>
      <c r="M240" s="40"/>
      <c r="O240" s="394"/>
    </row>
    <row r="241" spans="1:15" s="393" customFormat="1" ht="24" customHeight="1" x14ac:dyDescent="0.25">
      <c r="A241" s="599"/>
      <c r="B241" s="599"/>
      <c r="C241" s="599"/>
      <c r="D241" s="315" t="s">
        <v>339</v>
      </c>
      <c r="E241" s="395">
        <v>0</v>
      </c>
      <c r="F241" s="395">
        <v>0</v>
      </c>
      <c r="G241" s="315"/>
      <c r="I241" s="40"/>
      <c r="J241" s="40"/>
      <c r="K241" s="40"/>
      <c r="L241" s="40"/>
      <c r="M241" s="40"/>
      <c r="O241" s="394"/>
    </row>
    <row r="242" spans="1:15" s="393" customFormat="1" ht="24" customHeight="1" x14ac:dyDescent="0.25">
      <c r="A242" s="599"/>
      <c r="B242" s="599"/>
      <c r="C242" s="599"/>
      <c r="D242" s="315" t="s">
        <v>350</v>
      </c>
      <c r="E242" s="395">
        <v>5187309590</v>
      </c>
      <c r="F242" s="395">
        <v>14587433</v>
      </c>
      <c r="G242" s="315"/>
      <c r="I242" s="40"/>
      <c r="J242" s="40"/>
      <c r="K242" s="40"/>
      <c r="L242" s="40"/>
      <c r="M242" s="40"/>
      <c r="O242" s="394"/>
    </row>
    <row r="243" spans="1:15" s="393" customFormat="1" ht="24" customHeight="1" x14ac:dyDescent="0.25">
      <c r="A243" s="599"/>
      <c r="B243" s="325" t="s">
        <v>320</v>
      </c>
      <c r="C243" s="325" t="s">
        <v>321</v>
      </c>
      <c r="D243" s="315" t="s">
        <v>351</v>
      </c>
      <c r="E243" s="395">
        <v>700000000</v>
      </c>
      <c r="F243" s="395">
        <v>0</v>
      </c>
      <c r="G243" s="315"/>
      <c r="I243" s="40"/>
      <c r="J243" s="40"/>
      <c r="K243" s="40"/>
      <c r="L243" s="40"/>
      <c r="M243" s="40"/>
      <c r="O243" s="394"/>
    </row>
    <row r="244" spans="1:15" s="393" customFormat="1" ht="24" customHeight="1" x14ac:dyDescent="0.25">
      <c r="A244" s="599"/>
      <c r="B244" s="325" t="s">
        <v>322</v>
      </c>
      <c r="C244" s="325" t="s">
        <v>323</v>
      </c>
      <c r="D244" s="315" t="s">
        <v>352</v>
      </c>
      <c r="E244" s="395">
        <v>2446350000</v>
      </c>
      <c r="F244" s="395">
        <v>0</v>
      </c>
      <c r="G244" s="315"/>
      <c r="I244" s="40"/>
      <c r="J244" s="40"/>
      <c r="K244" s="40"/>
      <c r="L244" s="40"/>
      <c r="M244" s="40"/>
      <c r="O244" s="394"/>
    </row>
    <row r="245" spans="1:15" s="393" customFormat="1" ht="24" customHeight="1" x14ac:dyDescent="0.25">
      <c r="A245" s="599" t="s">
        <v>291</v>
      </c>
      <c r="B245" s="599" t="s">
        <v>318</v>
      </c>
      <c r="C245" s="599" t="s">
        <v>311</v>
      </c>
      <c r="D245" s="315" t="s">
        <v>337</v>
      </c>
      <c r="E245" s="395">
        <v>209000000</v>
      </c>
      <c r="F245" s="396">
        <v>992773</v>
      </c>
      <c r="G245" s="315"/>
      <c r="I245" s="40"/>
      <c r="J245" s="40"/>
      <c r="K245" s="40"/>
      <c r="L245" s="40"/>
      <c r="M245" s="40"/>
      <c r="O245" s="394"/>
    </row>
    <row r="246" spans="1:15" s="393" customFormat="1" ht="24" customHeight="1" x14ac:dyDescent="0.25">
      <c r="A246" s="599"/>
      <c r="B246" s="599"/>
      <c r="C246" s="599"/>
      <c r="D246" s="315" t="s">
        <v>339</v>
      </c>
      <c r="E246" s="395">
        <v>0</v>
      </c>
      <c r="F246" s="395">
        <v>0</v>
      </c>
      <c r="G246" s="315"/>
      <c r="I246" s="40"/>
      <c r="J246" s="40"/>
      <c r="K246" s="40"/>
      <c r="L246" s="40"/>
      <c r="M246" s="40"/>
      <c r="O246" s="394"/>
    </row>
    <row r="247" spans="1:15" s="393" customFormat="1" ht="24" customHeight="1" x14ac:dyDescent="0.25">
      <c r="A247" s="599"/>
      <c r="B247" s="599"/>
      <c r="C247" s="599"/>
      <c r="D247" s="315" t="s">
        <v>350</v>
      </c>
      <c r="E247" s="395">
        <v>5187309590</v>
      </c>
      <c r="F247" s="395">
        <v>55191666</v>
      </c>
      <c r="G247" s="315"/>
      <c r="I247" s="40"/>
      <c r="J247" s="40"/>
      <c r="K247" s="40"/>
      <c r="L247" s="40"/>
      <c r="M247" s="40"/>
      <c r="O247" s="394"/>
    </row>
    <row r="248" spans="1:15" s="393" customFormat="1" ht="24" customHeight="1" x14ac:dyDescent="0.25">
      <c r="A248" s="599"/>
      <c r="B248" s="325" t="s">
        <v>320</v>
      </c>
      <c r="C248" s="325" t="s">
        <v>321</v>
      </c>
      <c r="D248" s="315" t="s">
        <v>351</v>
      </c>
      <c r="E248" s="395">
        <v>700000000</v>
      </c>
      <c r="F248" s="395">
        <v>0</v>
      </c>
      <c r="G248" s="315"/>
      <c r="I248" s="40"/>
      <c r="J248" s="40"/>
      <c r="K248" s="40"/>
      <c r="L248" s="40"/>
      <c r="M248" s="40"/>
      <c r="O248" s="394"/>
    </row>
    <row r="249" spans="1:15" customFormat="1" x14ac:dyDescent="0.25">
      <c r="A249" s="599"/>
      <c r="B249" s="325" t="s">
        <v>322</v>
      </c>
      <c r="C249" s="325" t="s">
        <v>323</v>
      </c>
      <c r="D249" s="315" t="s">
        <v>352</v>
      </c>
      <c r="E249" s="395">
        <v>2446350000</v>
      </c>
      <c r="F249" s="395">
        <v>0</v>
      </c>
      <c r="G249" s="315"/>
      <c r="I249" s="40"/>
      <c r="J249" s="40"/>
      <c r="K249" s="40"/>
      <c r="L249" s="40"/>
      <c r="M249" s="40"/>
      <c r="O249" s="273"/>
    </row>
    <row r="250" spans="1:15" customFormat="1" x14ac:dyDescent="0.25">
      <c r="A250" s="881" t="s">
        <v>276</v>
      </c>
      <c r="B250" s="599" t="s">
        <v>318</v>
      </c>
      <c r="C250" s="599" t="s">
        <v>311</v>
      </c>
      <c r="D250" s="315" t="s">
        <v>337</v>
      </c>
      <c r="E250" s="395">
        <v>209661094</v>
      </c>
      <c r="F250" s="395">
        <v>209661094</v>
      </c>
      <c r="G250" s="315"/>
      <c r="I250" s="40"/>
      <c r="J250" s="40"/>
      <c r="K250" s="40"/>
      <c r="L250" s="40"/>
      <c r="M250" s="40"/>
      <c r="O250" s="273"/>
    </row>
    <row r="251" spans="1:15" customFormat="1" x14ac:dyDescent="0.25">
      <c r="A251" s="882"/>
      <c r="B251" s="599"/>
      <c r="C251" s="599"/>
      <c r="D251" s="315" t="s">
        <v>339</v>
      </c>
      <c r="E251" s="395">
        <v>0</v>
      </c>
      <c r="F251" s="397">
        <v>0</v>
      </c>
      <c r="G251" s="315"/>
      <c r="I251" s="40"/>
      <c r="J251" s="40"/>
      <c r="K251" s="40"/>
      <c r="L251" s="40"/>
      <c r="M251" s="40"/>
      <c r="O251" s="273"/>
    </row>
    <row r="252" spans="1:15" customFormat="1" x14ac:dyDescent="0.25">
      <c r="A252" s="882"/>
      <c r="B252" s="599"/>
      <c r="C252" s="599"/>
      <c r="D252" s="315" t="s">
        <v>350</v>
      </c>
      <c r="E252" s="395">
        <v>5187309590</v>
      </c>
      <c r="F252" s="397">
        <v>57411233</v>
      </c>
      <c r="G252" s="315"/>
      <c r="I252" s="40"/>
      <c r="J252" s="40"/>
      <c r="K252" s="40"/>
      <c r="L252" s="40"/>
      <c r="M252" s="40"/>
      <c r="O252" s="273"/>
    </row>
    <row r="253" spans="1:15" customFormat="1" x14ac:dyDescent="0.25">
      <c r="A253" s="882"/>
      <c r="B253" s="325" t="s">
        <v>320</v>
      </c>
      <c r="C253" s="325" t="s">
        <v>321</v>
      </c>
      <c r="D253" s="315" t="s">
        <v>351</v>
      </c>
      <c r="E253" s="395">
        <v>699338906</v>
      </c>
      <c r="F253" s="397">
        <v>65969566</v>
      </c>
      <c r="G253" s="315"/>
      <c r="I253" s="40"/>
      <c r="J253" s="40"/>
      <c r="K253" s="40"/>
      <c r="L253" s="40"/>
      <c r="M253" s="40"/>
      <c r="O253" s="273"/>
    </row>
    <row r="254" spans="1:15" customFormat="1" x14ac:dyDescent="0.25">
      <c r="A254" s="883"/>
      <c r="B254" s="325" t="s">
        <v>322</v>
      </c>
      <c r="C254" s="325" t="s">
        <v>323</v>
      </c>
      <c r="D254" s="315" t="s">
        <v>352</v>
      </c>
      <c r="E254" s="395">
        <v>2446350000</v>
      </c>
      <c r="F254" s="397">
        <v>0</v>
      </c>
      <c r="G254" s="398"/>
      <c r="I254" s="40"/>
      <c r="J254" s="40"/>
      <c r="K254" s="40"/>
      <c r="L254" s="40"/>
      <c r="M254" s="40"/>
      <c r="O254" s="273"/>
    </row>
    <row r="255" spans="1:15" customFormat="1" x14ac:dyDescent="0.25">
      <c r="A255" s="881" t="s">
        <v>277</v>
      </c>
      <c r="B255" s="599" t="s">
        <v>318</v>
      </c>
      <c r="C255" s="599" t="s">
        <v>311</v>
      </c>
      <c r="D255" s="315" t="s">
        <v>337</v>
      </c>
      <c r="E255" s="395">
        <v>209661094</v>
      </c>
      <c r="F255" s="399">
        <v>209661094</v>
      </c>
      <c r="G255" s="398"/>
      <c r="I255" s="40"/>
      <c r="J255" s="40"/>
      <c r="K255" s="40"/>
      <c r="L255" s="40"/>
      <c r="M255" s="40"/>
      <c r="O255" s="273"/>
    </row>
    <row r="256" spans="1:15" customFormat="1" x14ac:dyDescent="0.25">
      <c r="A256" s="882"/>
      <c r="B256" s="599"/>
      <c r="C256" s="599"/>
      <c r="D256" s="315" t="s">
        <v>339</v>
      </c>
      <c r="E256" s="395">
        <v>0</v>
      </c>
      <c r="F256" s="399">
        <v>0</v>
      </c>
      <c r="G256" s="398"/>
      <c r="I256" s="40"/>
      <c r="J256" s="40"/>
      <c r="K256" s="40"/>
      <c r="L256" s="40"/>
      <c r="M256" s="40"/>
      <c r="O256" s="273"/>
    </row>
    <row r="257" spans="1:15" customFormat="1" x14ac:dyDescent="0.25">
      <c r="A257" s="882"/>
      <c r="B257" s="599"/>
      <c r="C257" s="599"/>
      <c r="D257" s="315" t="s">
        <v>350</v>
      </c>
      <c r="E257" s="395">
        <v>8778190643</v>
      </c>
      <c r="F257" s="399">
        <v>74704833</v>
      </c>
      <c r="G257" s="398"/>
      <c r="I257" s="40"/>
      <c r="J257" s="40"/>
      <c r="K257" s="40"/>
      <c r="L257" s="40"/>
      <c r="M257" s="40"/>
      <c r="O257" s="273"/>
    </row>
    <row r="258" spans="1:15" customFormat="1" x14ac:dyDescent="0.25">
      <c r="A258" s="882"/>
      <c r="B258" s="325" t="s">
        <v>320</v>
      </c>
      <c r="C258" s="325" t="s">
        <v>321</v>
      </c>
      <c r="D258" s="315" t="s">
        <v>351</v>
      </c>
      <c r="E258" s="395">
        <v>716812447</v>
      </c>
      <c r="F258" s="399">
        <v>65969566</v>
      </c>
      <c r="G258" s="398"/>
      <c r="I258" s="40"/>
      <c r="J258" s="40"/>
      <c r="K258" s="40"/>
      <c r="L258" s="40"/>
      <c r="M258" s="40"/>
      <c r="O258" s="273"/>
    </row>
    <row r="259" spans="1:15" customFormat="1" x14ac:dyDescent="0.25">
      <c r="A259" s="882"/>
      <c r="B259" s="325" t="s">
        <v>322</v>
      </c>
      <c r="C259" s="325" t="s">
        <v>323</v>
      </c>
      <c r="D259" s="315" t="s">
        <v>352</v>
      </c>
      <c r="E259" s="395">
        <v>2446350000</v>
      </c>
      <c r="F259" s="400">
        <v>0</v>
      </c>
      <c r="G259" s="401"/>
      <c r="I259" s="40"/>
      <c r="J259" s="40"/>
      <c r="K259" s="40"/>
      <c r="L259" s="40"/>
      <c r="M259" s="40"/>
      <c r="O259" s="273"/>
    </row>
    <row r="260" spans="1:15" customFormat="1" x14ac:dyDescent="0.25">
      <c r="A260" s="881" t="s">
        <v>278</v>
      </c>
      <c r="B260" s="599" t="s">
        <v>318</v>
      </c>
      <c r="C260" s="599" t="s">
        <v>311</v>
      </c>
      <c r="D260" s="315" t="s">
        <v>337</v>
      </c>
      <c r="E260" s="395">
        <f>+[2]INVERSIÓN!BB11</f>
        <v>1969386711</v>
      </c>
      <c r="F260" s="399">
        <f>+[2]INVERSIÓN!BC12</f>
        <v>1703369626</v>
      </c>
      <c r="G260" s="401"/>
      <c r="I260" s="40"/>
      <c r="J260" s="40"/>
      <c r="K260" s="40"/>
      <c r="L260" s="40"/>
      <c r="M260" s="40"/>
      <c r="O260" s="273"/>
    </row>
    <row r="261" spans="1:15" customFormat="1" x14ac:dyDescent="0.25">
      <c r="A261" s="882"/>
      <c r="B261" s="599"/>
      <c r="C261" s="599"/>
      <c r="D261" s="315" t="s">
        <v>339</v>
      </c>
      <c r="E261" s="395">
        <v>0</v>
      </c>
      <c r="F261" s="399">
        <v>0</v>
      </c>
      <c r="G261" s="401"/>
      <c r="I261" s="40"/>
      <c r="J261" s="40"/>
      <c r="K261" s="40"/>
      <c r="L261" s="40"/>
      <c r="M261" s="40"/>
      <c r="O261" s="273"/>
    </row>
    <row r="262" spans="1:15" customFormat="1" x14ac:dyDescent="0.25">
      <c r="A262" s="882"/>
      <c r="B262" s="599"/>
      <c r="C262" s="599"/>
      <c r="D262" s="315" t="s">
        <v>350</v>
      </c>
      <c r="E262" s="395">
        <f>+[2]INVERSIÓN!BA25</f>
        <v>6279965746</v>
      </c>
      <c r="F262" s="399">
        <f>+[2]INVERSIÓN!BC26</f>
        <v>6205303633</v>
      </c>
      <c r="G262" s="401"/>
      <c r="I262" s="40"/>
      <c r="J262" s="40"/>
      <c r="K262" s="40"/>
      <c r="L262" s="40"/>
      <c r="M262" s="40"/>
      <c r="O262" s="273"/>
    </row>
    <row r="263" spans="1:15" customFormat="1" x14ac:dyDescent="0.25">
      <c r="A263" s="882"/>
      <c r="B263" s="325" t="s">
        <v>320</v>
      </c>
      <c r="C263" s="325" t="s">
        <v>321</v>
      </c>
      <c r="D263" s="315" t="s">
        <v>351</v>
      </c>
      <c r="E263" s="395">
        <v>716812447</v>
      </c>
      <c r="F263" s="399">
        <f>+[2]INVERSIÓN!BC33</f>
        <v>74894566</v>
      </c>
      <c r="G263" s="401"/>
      <c r="I263" s="40"/>
      <c r="J263" s="40"/>
      <c r="K263" s="40"/>
      <c r="L263" s="40"/>
      <c r="M263" s="40"/>
      <c r="O263" s="273"/>
    </row>
    <row r="264" spans="1:15" customFormat="1" x14ac:dyDescent="0.25">
      <c r="A264" s="882"/>
      <c r="B264" s="325" t="s">
        <v>322</v>
      </c>
      <c r="C264" s="325" t="s">
        <v>323</v>
      </c>
      <c r="D264" s="315" t="s">
        <v>352</v>
      </c>
      <c r="E264" s="395">
        <v>2446350000</v>
      </c>
      <c r="F264" s="400">
        <v>0</v>
      </c>
      <c r="G264" s="401"/>
      <c r="I264" s="40"/>
      <c r="J264" s="40"/>
      <c r="K264" s="40"/>
      <c r="L264" s="40"/>
      <c r="M264" s="40"/>
      <c r="O264" s="273"/>
    </row>
    <row r="265" spans="1:15" customFormat="1" x14ac:dyDescent="0.25">
      <c r="A265" s="881" t="s">
        <v>279</v>
      </c>
      <c r="B265" s="599" t="s">
        <v>318</v>
      </c>
      <c r="C265" s="599" t="s">
        <v>311</v>
      </c>
      <c r="D265" s="315" t="s">
        <v>337</v>
      </c>
      <c r="E265" s="395">
        <v>1300632932</v>
      </c>
      <c r="F265" s="399">
        <v>528132837</v>
      </c>
      <c r="G265" s="401"/>
      <c r="I265" s="40"/>
      <c r="J265" s="40"/>
      <c r="K265" s="40"/>
      <c r="L265" s="40"/>
      <c r="M265" s="40"/>
      <c r="O265" s="273"/>
    </row>
    <row r="266" spans="1:15" customFormat="1" x14ac:dyDescent="0.25">
      <c r="A266" s="882"/>
      <c r="B266" s="599"/>
      <c r="C266" s="599"/>
      <c r="D266" s="315" t="s">
        <v>339</v>
      </c>
      <c r="E266" s="395">
        <v>0</v>
      </c>
      <c r="F266" s="399">
        <v>0</v>
      </c>
      <c r="G266" s="401"/>
      <c r="I266" s="40"/>
      <c r="J266" s="40"/>
      <c r="K266" s="40"/>
      <c r="L266" s="40"/>
      <c r="M266" s="40"/>
      <c r="O266" s="273"/>
    </row>
    <row r="267" spans="1:15" customFormat="1" x14ac:dyDescent="0.25">
      <c r="A267" s="882"/>
      <c r="B267" s="599"/>
      <c r="C267" s="599"/>
      <c r="D267" s="315" t="s">
        <v>350</v>
      </c>
      <c r="E267" s="395">
        <f>+[2]INVERSIÓN!BA30</f>
        <v>6279965746</v>
      </c>
      <c r="F267" s="399">
        <v>108803833</v>
      </c>
      <c r="G267" s="401"/>
      <c r="I267" s="40"/>
      <c r="J267" s="40"/>
      <c r="K267" s="40"/>
      <c r="L267" s="40"/>
      <c r="M267" s="40"/>
      <c r="O267" s="273"/>
    </row>
    <row r="268" spans="1:15" customFormat="1" x14ac:dyDescent="0.25">
      <c r="A268" s="882"/>
      <c r="B268" s="325" t="s">
        <v>320</v>
      </c>
      <c r="C268" s="325" t="s">
        <v>321</v>
      </c>
      <c r="D268" s="315" t="s">
        <v>351</v>
      </c>
      <c r="E268" s="395">
        <v>716812447</v>
      </c>
      <c r="F268" s="399">
        <v>0</v>
      </c>
      <c r="G268" s="401"/>
      <c r="I268" s="40"/>
      <c r="J268" s="40"/>
      <c r="K268" s="40"/>
      <c r="L268" s="40"/>
      <c r="M268" s="40"/>
      <c r="O268" s="273"/>
    </row>
    <row r="269" spans="1:15" customFormat="1" x14ac:dyDescent="0.25">
      <c r="A269" s="882"/>
      <c r="B269" s="325" t="s">
        <v>322</v>
      </c>
      <c r="C269" s="325" t="s">
        <v>323</v>
      </c>
      <c r="D269" s="315" t="s">
        <v>352</v>
      </c>
      <c r="E269" s="395">
        <v>2196350000</v>
      </c>
      <c r="F269" s="400">
        <v>0</v>
      </c>
      <c r="G269" s="401"/>
      <c r="I269" s="40"/>
      <c r="J269" s="40"/>
      <c r="K269" s="40"/>
      <c r="L269" s="40"/>
      <c r="M269" s="40"/>
      <c r="O269" s="273"/>
    </row>
    <row r="270" spans="1:15" customFormat="1" x14ac:dyDescent="0.25">
      <c r="A270" s="881" t="s">
        <v>281</v>
      </c>
      <c r="B270" s="599" t="s">
        <v>318</v>
      </c>
      <c r="C270" s="599" t="s">
        <v>311</v>
      </c>
      <c r="D270" s="315" t="s">
        <v>337</v>
      </c>
      <c r="E270" s="395">
        <v>1300632932</v>
      </c>
      <c r="F270" s="399">
        <v>1050632932</v>
      </c>
      <c r="G270" s="402"/>
      <c r="I270" s="40"/>
      <c r="J270" s="40"/>
      <c r="K270" s="40"/>
      <c r="L270" s="40"/>
      <c r="M270" s="40"/>
      <c r="O270" s="273"/>
    </row>
    <row r="271" spans="1:15" customFormat="1" x14ac:dyDescent="0.25">
      <c r="A271" s="882"/>
      <c r="B271" s="599"/>
      <c r="C271" s="599"/>
      <c r="D271" s="315" t="s">
        <v>339</v>
      </c>
      <c r="E271" s="395">
        <v>0</v>
      </c>
      <c r="F271" s="399">
        <v>0</v>
      </c>
      <c r="G271" s="402"/>
      <c r="I271" s="40"/>
      <c r="J271" s="40"/>
      <c r="K271" s="40"/>
      <c r="L271" s="40"/>
      <c r="M271" s="40"/>
      <c r="O271" s="273"/>
    </row>
    <row r="272" spans="1:15" customFormat="1" x14ac:dyDescent="0.25">
      <c r="A272" s="882"/>
      <c r="B272" s="599"/>
      <c r="C272" s="599"/>
      <c r="D272" s="315" t="s">
        <v>350</v>
      </c>
      <c r="E272" s="395">
        <v>7937218805</v>
      </c>
      <c r="F272" s="399">
        <v>125853733</v>
      </c>
      <c r="G272" s="402"/>
      <c r="I272" s="40"/>
      <c r="J272" s="40"/>
      <c r="K272" s="40"/>
      <c r="L272" s="40"/>
      <c r="M272" s="40"/>
      <c r="O272" s="273"/>
    </row>
    <row r="273" spans="1:15" customFormat="1" x14ac:dyDescent="0.25">
      <c r="A273" s="882"/>
      <c r="B273" s="325" t="s">
        <v>320</v>
      </c>
      <c r="C273" s="325" t="s">
        <v>321</v>
      </c>
      <c r="D273" s="315" t="s">
        <v>351</v>
      </c>
      <c r="E273" s="395">
        <v>716812447</v>
      </c>
      <c r="F273" s="399">
        <v>65969566</v>
      </c>
      <c r="G273" s="402"/>
      <c r="I273" s="40"/>
      <c r="J273" s="40"/>
      <c r="K273" s="40"/>
      <c r="L273" s="40"/>
      <c r="M273" s="40"/>
      <c r="O273" s="273"/>
    </row>
    <row r="274" spans="1:15" customFormat="1" ht="15.75" thickBot="1" x14ac:dyDescent="0.3">
      <c r="A274" s="882"/>
      <c r="B274" s="325" t="s">
        <v>322</v>
      </c>
      <c r="C274" s="325" t="s">
        <v>323</v>
      </c>
      <c r="D274" s="315" t="s">
        <v>352</v>
      </c>
      <c r="E274" s="395">
        <v>2196350000</v>
      </c>
      <c r="F274" s="400">
        <v>0</v>
      </c>
      <c r="G274" s="403"/>
      <c r="I274" s="40"/>
      <c r="J274" s="40"/>
      <c r="K274" s="40"/>
      <c r="L274" s="40"/>
      <c r="M274" s="40"/>
      <c r="O274" s="273"/>
    </row>
    <row r="275" spans="1:15" s="313" customFormat="1" ht="19.5" customHeight="1" x14ac:dyDescent="0.25">
      <c r="A275" s="879" t="s">
        <v>282</v>
      </c>
      <c r="B275" s="315" t="s">
        <v>318</v>
      </c>
      <c r="C275" s="315" t="s">
        <v>311</v>
      </c>
      <c r="D275" s="315" t="s">
        <v>337</v>
      </c>
      <c r="E275" s="395">
        <f>+[2]INVERSIÓN!BA11</f>
        <v>1969386711</v>
      </c>
      <c r="F275" s="399">
        <f>[2]INVERSIÓN!BC12</f>
        <v>1703369626</v>
      </c>
      <c r="G275" s="404"/>
      <c r="H275" s="313" t="s">
        <v>309</v>
      </c>
      <c r="I275" s="40"/>
      <c r="J275" s="256"/>
      <c r="K275" s="256"/>
      <c r="L275" s="256"/>
      <c r="M275" s="256"/>
      <c r="O275" s="312"/>
    </row>
    <row r="276" spans="1:15" s="313" customFormat="1" x14ac:dyDescent="0.25">
      <c r="A276" s="879"/>
      <c r="B276" s="315"/>
      <c r="C276" s="315"/>
      <c r="D276" s="315" t="s">
        <v>339</v>
      </c>
      <c r="E276" s="395">
        <v>239574280</v>
      </c>
      <c r="F276" s="399">
        <v>239574280</v>
      </c>
      <c r="G276" s="404"/>
      <c r="I276" s="40"/>
      <c r="J276" s="256"/>
      <c r="K276" s="256"/>
      <c r="L276" s="256"/>
      <c r="M276" s="256"/>
      <c r="O276" s="312"/>
    </row>
    <row r="277" spans="1:15" s="313" customFormat="1" ht="19.5" customHeight="1" x14ac:dyDescent="0.25">
      <c r="A277" s="879"/>
      <c r="B277" s="315"/>
      <c r="C277" s="315"/>
      <c r="D277" s="315" t="s">
        <v>350</v>
      </c>
      <c r="E277" s="395">
        <f>+[2]INVERSIÓN!BA25</f>
        <v>6279965746</v>
      </c>
      <c r="F277" s="399">
        <f>+[2]INVERSIÓN!BC26</f>
        <v>6205303633</v>
      </c>
      <c r="G277" s="404"/>
      <c r="I277" s="40"/>
      <c r="J277" s="256"/>
      <c r="K277" s="256"/>
      <c r="L277" s="256"/>
      <c r="M277" s="256"/>
      <c r="O277" s="312"/>
    </row>
    <row r="278" spans="1:15" s="313" customFormat="1" ht="19.5" customHeight="1" x14ac:dyDescent="0.25">
      <c r="A278" s="879"/>
      <c r="B278" s="315" t="s">
        <v>320</v>
      </c>
      <c r="C278" s="315" t="s">
        <v>321</v>
      </c>
      <c r="D278" s="315" t="s">
        <v>351</v>
      </c>
      <c r="E278" s="395">
        <v>725737447</v>
      </c>
      <c r="F278" s="399">
        <v>74894566</v>
      </c>
      <c r="G278" s="404"/>
      <c r="I278" s="40"/>
      <c r="J278" s="256"/>
      <c r="K278" s="256"/>
      <c r="L278" s="256"/>
      <c r="M278" s="256"/>
      <c r="O278" s="312"/>
    </row>
    <row r="279" spans="1:15" s="313" customFormat="1" ht="24.75" customHeight="1" thickBot="1" x14ac:dyDescent="0.3">
      <c r="A279" s="880"/>
      <c r="B279" s="325" t="s">
        <v>322</v>
      </c>
      <c r="C279" s="325" t="s">
        <v>323</v>
      </c>
      <c r="D279" s="315" t="s">
        <v>352</v>
      </c>
      <c r="E279" s="395">
        <v>2196350000</v>
      </c>
      <c r="F279" s="400">
        <v>0</v>
      </c>
      <c r="G279" s="404"/>
      <c r="I279" s="40"/>
      <c r="J279" s="256"/>
      <c r="K279" s="256"/>
      <c r="L279" s="256"/>
      <c r="M279" s="256"/>
      <c r="O279" s="312"/>
    </row>
    <row r="280" spans="1:15" ht="15.75" thickBot="1" x14ac:dyDescent="0.3">
      <c r="A280" s="405"/>
      <c r="I280" s="338"/>
      <c r="J280" s="406"/>
      <c r="K280" s="407"/>
      <c r="L280" s="408"/>
      <c r="M280" s="408"/>
    </row>
    <row r="281" spans="1:15" ht="20.25" x14ac:dyDescent="0.3">
      <c r="A281" s="871" t="s">
        <v>353</v>
      </c>
      <c r="B281" s="872"/>
      <c r="C281" s="872"/>
      <c r="D281" s="872"/>
      <c r="E281" s="872"/>
      <c r="F281" s="872"/>
      <c r="G281" s="873"/>
      <c r="K281" s="409"/>
      <c r="L281" s="408"/>
      <c r="M281" s="408"/>
    </row>
    <row r="282" spans="1:15" ht="26.25" thickBot="1" x14ac:dyDescent="0.3">
      <c r="A282" s="257" t="s">
        <v>22</v>
      </c>
      <c r="B282" s="390" t="s">
        <v>296</v>
      </c>
      <c r="C282" s="390" t="s">
        <v>297</v>
      </c>
      <c r="D282" s="390" t="s">
        <v>333</v>
      </c>
      <c r="E282" s="390" t="s">
        <v>354</v>
      </c>
      <c r="F282" s="390" t="s">
        <v>355</v>
      </c>
      <c r="G282" s="391" t="s">
        <v>336</v>
      </c>
      <c r="K282" s="410"/>
      <c r="L282" s="408"/>
      <c r="M282" s="408"/>
      <c r="N282" s="411"/>
    </row>
    <row r="283" spans="1:15" ht="16.5" customHeight="1" x14ac:dyDescent="0.25">
      <c r="A283" s="599" t="s">
        <v>285</v>
      </c>
      <c r="B283" s="599" t="s">
        <v>318</v>
      </c>
      <c r="C283" s="599" t="s">
        <v>311</v>
      </c>
      <c r="D283" s="315" t="s">
        <v>337</v>
      </c>
      <c r="E283" s="395">
        <f>+BG11+BI11+BK11+BM11+BO11+BQ11+BS11+BU11+BW11+BY11+CA11+CC11</f>
        <v>0</v>
      </c>
      <c r="F283" s="395">
        <v>0</v>
      </c>
      <c r="G283" s="315"/>
      <c r="M283" s="408"/>
    </row>
    <row r="284" spans="1:15" ht="16.5" customHeight="1" x14ac:dyDescent="0.25">
      <c r="A284" s="599"/>
      <c r="B284" s="599"/>
      <c r="C284" s="599"/>
      <c r="D284" s="315" t="s">
        <v>339</v>
      </c>
      <c r="E284" s="395">
        <f>+BG18+BI18+BK18+BM18+BO18+BQ18+BS18+BU18+BW18+BY18+CA18+CC18</f>
        <v>0</v>
      </c>
      <c r="F284" s="395">
        <v>0</v>
      </c>
      <c r="G284" s="315"/>
      <c r="L284" s="412"/>
    </row>
    <row r="285" spans="1:15" ht="16.5" customHeight="1" x14ac:dyDescent="0.25">
      <c r="A285" s="599"/>
      <c r="B285" s="599"/>
      <c r="C285" s="599"/>
      <c r="D285" s="315" t="s">
        <v>350</v>
      </c>
      <c r="E285" s="395">
        <v>2050347816</v>
      </c>
      <c r="F285" s="395">
        <v>0</v>
      </c>
      <c r="G285" s="315"/>
    </row>
    <row r="286" spans="1:15" ht="16.5" customHeight="1" x14ac:dyDescent="0.25">
      <c r="A286" s="599"/>
      <c r="B286" s="325" t="s">
        <v>320</v>
      </c>
      <c r="C286" s="325" t="s">
        <v>321</v>
      </c>
      <c r="D286" s="315" t="s">
        <v>351</v>
      </c>
      <c r="E286" s="395">
        <v>450000000</v>
      </c>
      <c r="F286" s="395">
        <v>0</v>
      </c>
      <c r="G286" s="315"/>
    </row>
    <row r="287" spans="1:15" ht="16.5" customHeight="1" x14ac:dyDescent="0.25">
      <c r="A287" s="599"/>
      <c r="B287" s="325" t="s">
        <v>322</v>
      </c>
      <c r="C287" s="325" t="s">
        <v>323</v>
      </c>
      <c r="D287" s="315" t="s">
        <v>352</v>
      </c>
      <c r="E287" s="395">
        <v>1903282000</v>
      </c>
      <c r="F287" s="395">
        <v>0</v>
      </c>
      <c r="G287" s="315"/>
    </row>
    <row r="288" spans="1:15" ht="16.5" customHeight="1" x14ac:dyDescent="0.25">
      <c r="A288" s="599" t="s">
        <v>287</v>
      </c>
      <c r="B288" s="599" t="s">
        <v>318</v>
      </c>
      <c r="C288" s="599" t="s">
        <v>311</v>
      </c>
      <c r="D288" s="315" t="s">
        <v>337</v>
      </c>
      <c r="E288" s="395">
        <v>0</v>
      </c>
      <c r="F288" s="395">
        <v>0</v>
      </c>
      <c r="G288" s="315"/>
      <c r="H288" s="413"/>
    </row>
    <row r="289" spans="1:15" ht="16.5" customHeight="1" x14ac:dyDescent="0.25">
      <c r="A289" s="599"/>
      <c r="B289" s="599"/>
      <c r="C289" s="599"/>
      <c r="D289" s="315" t="s">
        <v>339</v>
      </c>
      <c r="E289" s="395">
        <v>0</v>
      </c>
      <c r="F289" s="395">
        <v>0</v>
      </c>
      <c r="G289" s="315"/>
      <c r="H289" s="413"/>
    </row>
    <row r="290" spans="1:15" ht="16.5" customHeight="1" x14ac:dyDescent="0.25">
      <c r="A290" s="599"/>
      <c r="B290" s="599"/>
      <c r="C290" s="599"/>
      <c r="D290" s="315" t="s">
        <v>350</v>
      </c>
      <c r="E290" s="395">
        <v>2109818000</v>
      </c>
      <c r="F290" s="395">
        <v>2595633</v>
      </c>
      <c r="G290" s="315"/>
    </row>
    <row r="291" spans="1:15" ht="16.5" customHeight="1" x14ac:dyDescent="0.25">
      <c r="A291" s="599"/>
      <c r="B291" s="325" t="s">
        <v>320</v>
      </c>
      <c r="C291" s="325" t="s">
        <v>321</v>
      </c>
      <c r="D291" s="315" t="s">
        <v>351</v>
      </c>
      <c r="E291" s="395">
        <v>450000000</v>
      </c>
      <c r="F291" s="395">
        <v>0</v>
      </c>
      <c r="G291" s="315"/>
    </row>
    <row r="292" spans="1:15" ht="16.5" customHeight="1" x14ac:dyDescent="0.25">
      <c r="A292" s="599"/>
      <c r="B292" s="325" t="s">
        <v>322</v>
      </c>
      <c r="C292" s="325" t="s">
        <v>323</v>
      </c>
      <c r="D292" s="315" t="s">
        <v>352</v>
      </c>
      <c r="E292" s="395">
        <v>1903282000</v>
      </c>
      <c r="F292" s="395">
        <v>0</v>
      </c>
      <c r="G292" s="315"/>
    </row>
    <row r="293" spans="1:15" x14ac:dyDescent="0.25">
      <c r="A293" s="599" t="s">
        <v>288</v>
      </c>
      <c r="B293" s="599" t="s">
        <v>318</v>
      </c>
      <c r="C293" s="599" t="s">
        <v>311</v>
      </c>
      <c r="D293" s="315" t="s">
        <v>337</v>
      </c>
      <c r="E293" s="395">
        <v>180000000</v>
      </c>
      <c r="F293" s="395">
        <v>0</v>
      </c>
      <c r="G293" s="315"/>
      <c r="H293" s="413"/>
    </row>
    <row r="294" spans="1:15" x14ac:dyDescent="0.25">
      <c r="A294" s="599"/>
      <c r="B294" s="599"/>
      <c r="C294" s="599"/>
      <c r="D294" s="315" t="s">
        <v>339</v>
      </c>
      <c r="E294" s="395">
        <v>1123717000</v>
      </c>
      <c r="F294" s="395">
        <v>0</v>
      </c>
      <c r="G294" s="315"/>
      <c r="H294" s="414"/>
    </row>
    <row r="295" spans="1:15" x14ac:dyDescent="0.25">
      <c r="A295" s="599"/>
      <c r="B295" s="599"/>
      <c r="C295" s="599"/>
      <c r="D295" s="315" t="s">
        <v>350</v>
      </c>
      <c r="E295" s="395">
        <v>2057512000</v>
      </c>
      <c r="F295" s="395">
        <v>16045733</v>
      </c>
      <c r="G295" s="315"/>
      <c r="H295" s="413"/>
    </row>
    <row r="296" spans="1:15" x14ac:dyDescent="0.25">
      <c r="A296" s="599"/>
      <c r="B296" s="325" t="s">
        <v>320</v>
      </c>
      <c r="C296" s="325" t="s">
        <v>321</v>
      </c>
      <c r="D296" s="315" t="s">
        <v>351</v>
      </c>
      <c r="E296" s="395">
        <v>450000000</v>
      </c>
      <c r="F296" s="395">
        <v>0</v>
      </c>
      <c r="G296" s="315"/>
    </row>
    <row r="297" spans="1:15" x14ac:dyDescent="0.25">
      <c r="A297" s="599"/>
      <c r="B297" s="325" t="s">
        <v>322</v>
      </c>
      <c r="C297" s="325" t="s">
        <v>323</v>
      </c>
      <c r="D297" s="315" t="s">
        <v>352</v>
      </c>
      <c r="E297" s="395">
        <v>1651871000</v>
      </c>
      <c r="F297" s="395">
        <v>0</v>
      </c>
      <c r="G297" s="315"/>
    </row>
    <row r="298" spans="1:15" x14ac:dyDescent="0.25">
      <c r="A298" s="599" t="s">
        <v>289</v>
      </c>
      <c r="B298" s="599" t="s">
        <v>318</v>
      </c>
      <c r="C298" s="599" t="s">
        <v>311</v>
      </c>
      <c r="D298" s="315" t="s">
        <v>337</v>
      </c>
      <c r="E298" s="395">
        <v>352296572</v>
      </c>
      <c r="F298" s="395">
        <v>172296572</v>
      </c>
      <c r="G298" s="315"/>
      <c r="O298" s="297"/>
    </row>
    <row r="299" spans="1:15" x14ac:dyDescent="0.25">
      <c r="A299" s="599"/>
      <c r="B299" s="599"/>
      <c r="C299" s="599"/>
      <c r="D299" s="315" t="s">
        <v>339</v>
      </c>
      <c r="E299" s="395">
        <v>951420428</v>
      </c>
      <c r="F299" s="395">
        <v>0</v>
      </c>
      <c r="G299" s="315"/>
      <c r="O299" s="297"/>
    </row>
    <row r="300" spans="1:15" x14ac:dyDescent="0.25">
      <c r="A300" s="599"/>
      <c r="B300" s="599"/>
      <c r="C300" s="599"/>
      <c r="D300" s="315" t="s">
        <v>350</v>
      </c>
      <c r="E300" s="395">
        <v>2057512000</v>
      </c>
      <c r="F300" s="395">
        <v>26664233</v>
      </c>
      <c r="G300" s="315"/>
      <c r="O300" s="297"/>
    </row>
    <row r="301" spans="1:15" x14ac:dyDescent="0.25">
      <c r="A301" s="599"/>
      <c r="B301" s="325" t="s">
        <v>320</v>
      </c>
      <c r="C301" s="325" t="s">
        <v>321</v>
      </c>
      <c r="D301" s="315" t="s">
        <v>351</v>
      </c>
      <c r="E301" s="395">
        <v>450000000</v>
      </c>
      <c r="F301" s="395">
        <v>0</v>
      </c>
      <c r="G301" s="315"/>
      <c r="O301" s="297"/>
    </row>
    <row r="302" spans="1:15" x14ac:dyDescent="0.25">
      <c r="A302" s="599"/>
      <c r="B302" s="325" t="s">
        <v>322</v>
      </c>
      <c r="C302" s="325" t="s">
        <v>323</v>
      </c>
      <c r="D302" s="315" t="s">
        <v>352</v>
      </c>
      <c r="E302" s="395">
        <v>1651871000</v>
      </c>
      <c r="F302" s="395">
        <v>0</v>
      </c>
      <c r="G302" s="315"/>
      <c r="O302" s="297"/>
    </row>
    <row r="303" spans="1:15" x14ac:dyDescent="0.25">
      <c r="A303" s="599" t="s">
        <v>290</v>
      </c>
      <c r="B303" s="599" t="s">
        <v>318</v>
      </c>
      <c r="C303" s="599" t="s">
        <v>311</v>
      </c>
      <c r="D303" s="315" t="s">
        <v>337</v>
      </c>
      <c r="E303" s="395">
        <v>370094450</v>
      </c>
      <c r="F303" s="395">
        <v>172296572</v>
      </c>
      <c r="G303" s="315"/>
    </row>
    <row r="304" spans="1:15" x14ac:dyDescent="0.25">
      <c r="A304" s="599"/>
      <c r="B304" s="599"/>
      <c r="C304" s="599"/>
      <c r="D304" s="315" t="s">
        <v>339</v>
      </c>
      <c r="E304" s="395">
        <v>933622550</v>
      </c>
      <c r="F304" s="395">
        <v>915694613</v>
      </c>
      <c r="G304" s="315"/>
    </row>
    <row r="305" spans="1:15" x14ac:dyDescent="0.25">
      <c r="A305" s="599"/>
      <c r="B305" s="599"/>
      <c r="C305" s="599"/>
      <c r="D305" s="315" t="s">
        <v>350</v>
      </c>
      <c r="E305" s="395">
        <v>2057512000</v>
      </c>
      <c r="F305" s="395">
        <v>40822233</v>
      </c>
      <c r="G305" s="315"/>
    </row>
    <row r="306" spans="1:15" x14ac:dyDescent="0.25">
      <c r="A306" s="599"/>
      <c r="B306" s="325" t="s">
        <v>320</v>
      </c>
      <c r="C306" s="325" t="s">
        <v>321</v>
      </c>
      <c r="D306" s="315" t="s">
        <v>351</v>
      </c>
      <c r="E306" s="395">
        <v>450000000</v>
      </c>
      <c r="F306" s="395">
        <v>0</v>
      </c>
      <c r="G306" s="315"/>
    </row>
    <row r="307" spans="1:15" x14ac:dyDescent="0.25">
      <c r="A307" s="599"/>
      <c r="B307" s="325" t="s">
        <v>322</v>
      </c>
      <c r="C307" s="325" t="s">
        <v>323</v>
      </c>
      <c r="D307" s="315" t="s">
        <v>352</v>
      </c>
      <c r="E307" s="395">
        <v>1651871000</v>
      </c>
      <c r="F307" s="395">
        <v>0</v>
      </c>
      <c r="G307" s="315"/>
    </row>
    <row r="308" spans="1:15" x14ac:dyDescent="0.25">
      <c r="A308" s="599" t="s">
        <v>291</v>
      </c>
      <c r="B308" s="599" t="s">
        <v>318</v>
      </c>
      <c r="C308" s="599" t="s">
        <v>311</v>
      </c>
      <c r="D308" s="315" t="s">
        <v>337</v>
      </c>
      <c r="E308" s="395">
        <v>780094450</v>
      </c>
      <c r="F308" s="395">
        <v>190094450</v>
      </c>
      <c r="G308" s="315"/>
    </row>
    <row r="309" spans="1:15" x14ac:dyDescent="0.25">
      <c r="A309" s="599"/>
      <c r="B309" s="599"/>
      <c r="C309" s="599"/>
      <c r="D309" s="315" t="s">
        <v>339</v>
      </c>
      <c r="E309" s="395">
        <v>965402550</v>
      </c>
      <c r="F309" s="395">
        <v>947474613</v>
      </c>
      <c r="G309" s="315"/>
    </row>
    <row r="310" spans="1:15" x14ac:dyDescent="0.25">
      <c r="A310" s="599"/>
      <c r="B310" s="599"/>
      <c r="C310" s="599"/>
      <c r="D310" s="315" t="s">
        <v>350</v>
      </c>
      <c r="E310" s="395">
        <v>2057512000</v>
      </c>
      <c r="F310" s="395">
        <v>54980233</v>
      </c>
      <c r="G310" s="315"/>
    </row>
    <row r="311" spans="1:15" x14ac:dyDescent="0.25">
      <c r="A311" s="599"/>
      <c r="B311" s="325" t="s">
        <v>320</v>
      </c>
      <c r="C311" s="325" t="s">
        <v>321</v>
      </c>
      <c r="D311" s="315" t="s">
        <v>351</v>
      </c>
      <c r="E311" s="395">
        <v>450000000</v>
      </c>
      <c r="F311" s="395">
        <v>0</v>
      </c>
      <c r="G311" s="315"/>
    </row>
    <row r="312" spans="1:15" x14ac:dyDescent="0.25">
      <c r="A312" s="599"/>
      <c r="B312" s="325" t="s">
        <v>322</v>
      </c>
      <c r="C312" s="325" t="s">
        <v>323</v>
      </c>
      <c r="D312" s="315" t="s">
        <v>352</v>
      </c>
      <c r="E312" s="395">
        <v>1620091000</v>
      </c>
      <c r="F312" s="395">
        <v>0</v>
      </c>
      <c r="G312" s="315"/>
    </row>
    <row r="313" spans="1:15" x14ac:dyDescent="0.25">
      <c r="A313" s="599" t="s">
        <v>276</v>
      </c>
      <c r="B313" s="599" t="s">
        <v>318</v>
      </c>
      <c r="C313" s="599" t="s">
        <v>311</v>
      </c>
      <c r="D313" s="315" t="s">
        <v>337</v>
      </c>
      <c r="E313" s="395">
        <v>694094450</v>
      </c>
      <c r="F313" s="395">
        <v>190094450</v>
      </c>
      <c r="G313" s="315"/>
    </row>
    <row r="314" spans="1:15" x14ac:dyDescent="0.25">
      <c r="A314" s="599"/>
      <c r="B314" s="599"/>
      <c r="C314" s="599"/>
      <c r="D314" s="315" t="s">
        <v>339</v>
      </c>
      <c r="E314" s="395">
        <v>965402550</v>
      </c>
      <c r="F314" s="395">
        <v>947474613</v>
      </c>
      <c r="G314" s="315"/>
    </row>
    <row r="315" spans="1:15" x14ac:dyDescent="0.25">
      <c r="A315" s="599"/>
      <c r="B315" s="599"/>
      <c r="C315" s="599"/>
      <c r="D315" s="315" t="s">
        <v>350</v>
      </c>
      <c r="E315" s="395">
        <v>2143512000</v>
      </c>
      <c r="F315" s="395">
        <v>69138233</v>
      </c>
      <c r="G315" s="315"/>
    </row>
    <row r="316" spans="1:15" x14ac:dyDescent="0.25">
      <c r="A316" s="599"/>
      <c r="B316" s="325" t="s">
        <v>320</v>
      </c>
      <c r="C316" s="325" t="s">
        <v>321</v>
      </c>
      <c r="D316" s="315" t="s">
        <v>351</v>
      </c>
      <c r="E316" s="395">
        <v>450000000</v>
      </c>
      <c r="F316" s="395">
        <v>0</v>
      </c>
      <c r="G316" s="315"/>
    </row>
    <row r="317" spans="1:15" x14ac:dyDescent="0.25">
      <c r="A317" s="599"/>
      <c r="B317" s="325" t="s">
        <v>322</v>
      </c>
      <c r="C317" s="325" t="s">
        <v>323</v>
      </c>
      <c r="D317" s="315" t="s">
        <v>352</v>
      </c>
      <c r="E317" s="395">
        <v>1620091000</v>
      </c>
      <c r="F317" s="395">
        <v>0</v>
      </c>
      <c r="G317" s="315"/>
    </row>
    <row r="318" spans="1:15" x14ac:dyDescent="0.25">
      <c r="A318" s="599" t="s">
        <v>277</v>
      </c>
      <c r="B318" s="599" t="s">
        <v>318</v>
      </c>
      <c r="C318" s="599" t="s">
        <v>311</v>
      </c>
      <c r="D318" s="315" t="s">
        <v>337</v>
      </c>
      <c r="E318" s="395">
        <v>473897660</v>
      </c>
      <c r="F318" s="395">
        <v>190094450</v>
      </c>
      <c r="G318" s="315"/>
      <c r="O318" s="297"/>
    </row>
    <row r="319" spans="1:15" x14ac:dyDescent="0.25">
      <c r="A319" s="599"/>
      <c r="B319" s="599"/>
      <c r="C319" s="599"/>
      <c r="D319" s="315" t="s">
        <v>339</v>
      </c>
      <c r="E319" s="395">
        <v>1185599340</v>
      </c>
      <c r="F319" s="395">
        <v>947474613</v>
      </c>
      <c r="G319" s="315"/>
      <c r="O319" s="297"/>
    </row>
    <row r="320" spans="1:15" x14ac:dyDescent="0.25">
      <c r="A320" s="599"/>
      <c r="B320" s="599"/>
      <c r="C320" s="599"/>
      <c r="D320" s="315" t="s">
        <v>350</v>
      </c>
      <c r="E320" s="395">
        <v>2143512000</v>
      </c>
      <c r="F320" s="395">
        <v>80228666</v>
      </c>
      <c r="G320" s="315"/>
      <c r="O320" s="297"/>
    </row>
    <row r="321" spans="1:15" x14ac:dyDescent="0.25">
      <c r="A321" s="599"/>
      <c r="B321" s="325" t="s">
        <v>320</v>
      </c>
      <c r="C321" s="325" t="s">
        <v>321</v>
      </c>
      <c r="D321" s="315" t="s">
        <v>351</v>
      </c>
      <c r="E321" s="395">
        <v>450000000</v>
      </c>
      <c r="F321" s="395">
        <v>0</v>
      </c>
      <c r="G321" s="315"/>
      <c r="O321" s="297"/>
    </row>
    <row r="322" spans="1:15" x14ac:dyDescent="0.25">
      <c r="A322" s="599"/>
      <c r="B322" s="325" t="s">
        <v>322</v>
      </c>
      <c r="C322" s="325" t="s">
        <v>323</v>
      </c>
      <c r="D322" s="315" t="s">
        <v>352</v>
      </c>
      <c r="E322" s="395">
        <v>1620091000</v>
      </c>
      <c r="F322" s="395">
        <v>0</v>
      </c>
      <c r="G322" s="315"/>
      <c r="O322" s="297"/>
    </row>
    <row r="323" spans="1:15" x14ac:dyDescent="0.25">
      <c r="A323" s="599" t="s">
        <v>278</v>
      </c>
      <c r="B323" s="599" t="s">
        <v>318</v>
      </c>
      <c r="C323" s="599" t="s">
        <v>311</v>
      </c>
      <c r="D323" s="315" t="s">
        <v>337</v>
      </c>
      <c r="E323" s="395">
        <v>473897660</v>
      </c>
      <c r="F323" s="395">
        <v>190094450</v>
      </c>
      <c r="G323" s="315"/>
      <c r="O323" s="297"/>
    </row>
    <row r="324" spans="1:15" x14ac:dyDescent="0.25">
      <c r="A324" s="599"/>
      <c r="B324" s="599"/>
      <c r="C324" s="599"/>
      <c r="D324" s="315" t="s">
        <v>339</v>
      </c>
      <c r="E324" s="395">
        <v>1186449340</v>
      </c>
      <c r="F324" s="395">
        <v>1168432104</v>
      </c>
      <c r="G324" s="315"/>
      <c r="O324" s="297"/>
    </row>
    <row r="325" spans="1:15" x14ac:dyDescent="0.25">
      <c r="A325" s="599"/>
      <c r="B325" s="599"/>
      <c r="C325" s="599"/>
      <c r="D325" s="315" t="s">
        <v>350</v>
      </c>
      <c r="E325" s="395">
        <v>2143512000</v>
      </c>
      <c r="F325" s="395">
        <v>87307666</v>
      </c>
      <c r="G325" s="315"/>
      <c r="O325" s="297"/>
    </row>
    <row r="326" spans="1:15" x14ac:dyDescent="0.25">
      <c r="A326" s="599"/>
      <c r="B326" s="325" t="s">
        <v>320</v>
      </c>
      <c r="C326" s="325" t="s">
        <v>321</v>
      </c>
      <c r="D326" s="315" t="s">
        <v>351</v>
      </c>
      <c r="E326" s="395">
        <v>450000000</v>
      </c>
      <c r="F326" s="395">
        <v>0</v>
      </c>
      <c r="G326" s="315"/>
      <c r="O326" s="297"/>
    </row>
    <row r="327" spans="1:15" x14ac:dyDescent="0.25">
      <c r="A327" s="599"/>
      <c r="B327" s="325" t="s">
        <v>322</v>
      </c>
      <c r="C327" s="325" t="s">
        <v>323</v>
      </c>
      <c r="D327" s="315" t="s">
        <v>352</v>
      </c>
      <c r="E327" s="395">
        <v>1620091000</v>
      </c>
      <c r="F327" s="395">
        <v>0</v>
      </c>
      <c r="G327" s="315"/>
      <c r="O327" s="297"/>
    </row>
    <row r="328" spans="1:15" x14ac:dyDescent="0.25">
      <c r="A328" s="599" t="s">
        <v>279</v>
      </c>
      <c r="B328" s="599" t="s">
        <v>318</v>
      </c>
      <c r="C328" s="599" t="s">
        <v>311</v>
      </c>
      <c r="D328" s="315" t="s">
        <v>337</v>
      </c>
      <c r="E328" s="395">
        <v>2581254744</v>
      </c>
      <c r="F328" s="395">
        <v>190094450</v>
      </c>
      <c r="G328" s="315"/>
      <c r="O328" s="297"/>
    </row>
    <row r="329" spans="1:15" x14ac:dyDescent="0.25">
      <c r="A329" s="599"/>
      <c r="B329" s="599"/>
      <c r="C329" s="599"/>
      <c r="D329" s="315" t="s">
        <v>339</v>
      </c>
      <c r="E329" s="395">
        <v>1186449340</v>
      </c>
      <c r="F329" s="395">
        <v>1168432104</v>
      </c>
      <c r="G329" s="315"/>
      <c r="O329" s="297"/>
    </row>
    <row r="330" spans="1:15" x14ac:dyDescent="0.25">
      <c r="A330" s="599"/>
      <c r="B330" s="599"/>
      <c r="C330" s="599"/>
      <c r="D330" s="315" t="s">
        <v>350</v>
      </c>
      <c r="E330" s="395">
        <v>2143512000</v>
      </c>
      <c r="F330" s="395">
        <v>94386666</v>
      </c>
      <c r="G330" s="315"/>
      <c r="O330" s="297"/>
    </row>
    <row r="331" spans="1:15" x14ac:dyDescent="0.25">
      <c r="A331" s="599"/>
      <c r="B331" s="325" t="s">
        <v>320</v>
      </c>
      <c r="C331" s="325" t="s">
        <v>321</v>
      </c>
      <c r="D331" s="315" t="s">
        <v>351</v>
      </c>
      <c r="E331" s="395">
        <v>450000000</v>
      </c>
      <c r="F331" s="395">
        <v>0</v>
      </c>
      <c r="G331" s="315"/>
      <c r="O331" s="297"/>
    </row>
    <row r="332" spans="1:15" x14ac:dyDescent="0.25">
      <c r="A332" s="599"/>
      <c r="B332" s="325" t="s">
        <v>322</v>
      </c>
      <c r="C332" s="325" t="s">
        <v>323</v>
      </c>
      <c r="D332" s="315" t="s">
        <v>352</v>
      </c>
      <c r="E332" s="395">
        <v>1619241000</v>
      </c>
      <c r="F332" s="395">
        <v>0</v>
      </c>
      <c r="G332" s="315"/>
      <c r="O332" s="297"/>
    </row>
    <row r="333" spans="1:15" x14ac:dyDescent="0.25">
      <c r="A333" s="599" t="s">
        <v>281</v>
      </c>
      <c r="B333" s="599" t="s">
        <v>318</v>
      </c>
      <c r="C333" s="599" t="s">
        <v>311</v>
      </c>
      <c r="D333" s="315" t="s">
        <v>337</v>
      </c>
      <c r="E333" s="395">
        <v>3063628693</v>
      </c>
      <c r="F333" s="395">
        <v>301339830</v>
      </c>
      <c r="G333" s="315"/>
    </row>
    <row r="334" spans="1:15" x14ac:dyDescent="0.25">
      <c r="A334" s="599"/>
      <c r="B334" s="599"/>
      <c r="C334" s="599"/>
      <c r="D334" s="315" t="s">
        <v>339</v>
      </c>
      <c r="E334" s="395">
        <v>1168521403</v>
      </c>
      <c r="F334" s="395">
        <v>1168432104</v>
      </c>
      <c r="G334" s="315"/>
    </row>
    <row r="335" spans="1:15" x14ac:dyDescent="0.25">
      <c r="A335" s="599"/>
      <c r="B335" s="599"/>
      <c r="C335" s="599"/>
      <c r="D335" s="315" t="s">
        <v>350</v>
      </c>
      <c r="E335" s="395">
        <v>2075026816</v>
      </c>
      <c r="F335" s="395">
        <v>101465666</v>
      </c>
      <c r="G335" s="315"/>
    </row>
    <row r="336" spans="1:15" x14ac:dyDescent="0.25">
      <c r="A336" s="599"/>
      <c r="B336" s="325" t="s">
        <v>320</v>
      </c>
      <c r="C336" s="325" t="s">
        <v>321</v>
      </c>
      <c r="D336" s="315" t="s">
        <v>351</v>
      </c>
      <c r="E336" s="395">
        <v>269882172</v>
      </c>
      <c r="F336" s="395">
        <v>0</v>
      </c>
      <c r="G336" s="315"/>
    </row>
    <row r="337" spans="1:15" x14ac:dyDescent="0.25">
      <c r="A337" s="599"/>
      <c r="B337" s="325" t="s">
        <v>322</v>
      </c>
      <c r="C337" s="325" t="s">
        <v>323</v>
      </c>
      <c r="D337" s="315" t="s">
        <v>352</v>
      </c>
      <c r="E337" s="395">
        <v>1553398000</v>
      </c>
      <c r="F337" s="395">
        <v>0</v>
      </c>
      <c r="G337" s="315"/>
    </row>
    <row r="338" spans="1:15" x14ac:dyDescent="0.25">
      <c r="A338" s="599" t="s">
        <v>282</v>
      </c>
      <c r="B338" s="599" t="s">
        <v>318</v>
      </c>
      <c r="C338" s="599" t="s">
        <v>311</v>
      </c>
      <c r="D338" s="315" t="s">
        <v>337</v>
      </c>
      <c r="E338" s="395">
        <v>3063628693</v>
      </c>
      <c r="F338" s="395">
        <v>2898649206</v>
      </c>
      <c r="G338" s="315"/>
    </row>
    <row r="339" spans="1:15" x14ac:dyDescent="0.25">
      <c r="A339" s="599"/>
      <c r="B339" s="599"/>
      <c r="C339" s="599"/>
      <c r="D339" s="315" t="s">
        <v>339</v>
      </c>
      <c r="E339" s="395">
        <v>1168521403</v>
      </c>
      <c r="F339" s="395">
        <v>1168432104</v>
      </c>
      <c r="G339" s="315"/>
    </row>
    <row r="340" spans="1:15" x14ac:dyDescent="0.25">
      <c r="A340" s="599"/>
      <c r="B340" s="599"/>
      <c r="C340" s="599"/>
      <c r="D340" s="315" t="s">
        <v>350</v>
      </c>
      <c r="E340" s="395">
        <v>2075026816</v>
      </c>
      <c r="F340" s="395">
        <v>1892707482</v>
      </c>
      <c r="G340" s="315"/>
    </row>
    <row r="341" spans="1:15" x14ac:dyDescent="0.25">
      <c r="A341" s="599"/>
      <c r="B341" s="325" t="s">
        <v>320</v>
      </c>
      <c r="C341" s="325" t="s">
        <v>321</v>
      </c>
      <c r="D341" s="315" t="s">
        <v>351</v>
      </c>
      <c r="E341" s="395">
        <v>269882172</v>
      </c>
      <c r="F341" s="395">
        <v>98617552</v>
      </c>
      <c r="G341" s="315"/>
    </row>
    <row r="342" spans="1:15" x14ac:dyDescent="0.25">
      <c r="A342" s="599"/>
      <c r="B342" s="325" t="s">
        <v>322</v>
      </c>
      <c r="C342" s="325" t="s">
        <v>323</v>
      </c>
      <c r="D342" s="315" t="s">
        <v>352</v>
      </c>
      <c r="E342" s="395">
        <v>1553398000</v>
      </c>
      <c r="F342" s="395">
        <v>0</v>
      </c>
      <c r="G342" s="315"/>
    </row>
    <row r="343" spans="1:15" x14ac:dyDescent="0.25">
      <c r="A343" s="335"/>
      <c r="B343" s="335"/>
      <c r="C343" s="335"/>
      <c r="D343" s="393"/>
      <c r="E343" s="415"/>
      <c r="F343" s="415"/>
      <c r="G343" s="393"/>
    </row>
    <row r="344" spans="1:15" x14ac:dyDescent="0.25">
      <c r="A344" s="335"/>
      <c r="B344" s="335"/>
      <c r="C344" s="335"/>
      <c r="D344" s="393"/>
      <c r="E344" s="415"/>
      <c r="F344" s="415"/>
      <c r="G344" s="393"/>
    </row>
    <row r="345" spans="1:15" ht="15.75" thickBot="1" x14ac:dyDescent="0.3">
      <c r="A345" s="335"/>
      <c r="B345" s="335"/>
      <c r="C345" s="335"/>
      <c r="D345" s="393"/>
      <c r="E345" s="415"/>
      <c r="F345" s="415"/>
      <c r="G345" s="393"/>
    </row>
    <row r="346" spans="1:15" ht="20.25" x14ac:dyDescent="0.3">
      <c r="A346" s="871" t="s">
        <v>356</v>
      </c>
      <c r="B346" s="872"/>
      <c r="C346" s="872"/>
      <c r="D346" s="872"/>
      <c r="E346" s="872"/>
      <c r="F346" s="872"/>
      <c r="G346" s="873"/>
      <c r="O346" s="416"/>
    </row>
    <row r="347" spans="1:15" ht="26.25" thickBot="1" x14ac:dyDescent="0.3">
      <c r="A347" s="257" t="s">
        <v>23</v>
      </c>
      <c r="B347" s="390" t="s">
        <v>296</v>
      </c>
      <c r="C347" s="390" t="s">
        <v>297</v>
      </c>
      <c r="D347" s="390" t="s">
        <v>333</v>
      </c>
      <c r="E347" s="390" t="s">
        <v>357</v>
      </c>
      <c r="F347" s="390" t="s">
        <v>358</v>
      </c>
      <c r="G347" s="391" t="s">
        <v>336</v>
      </c>
      <c r="O347" s="416"/>
    </row>
    <row r="348" spans="1:15" x14ac:dyDescent="0.25">
      <c r="A348" s="599" t="s">
        <v>285</v>
      </c>
      <c r="B348" s="599" t="s">
        <v>318</v>
      </c>
      <c r="C348" s="599" t="s">
        <v>311</v>
      </c>
      <c r="D348" s="315" t="s">
        <v>337</v>
      </c>
      <c r="E348" s="395">
        <v>17228190000</v>
      </c>
      <c r="F348" s="395">
        <v>0</v>
      </c>
      <c r="G348" s="315"/>
      <c r="O348" s="416"/>
    </row>
    <row r="349" spans="1:15" x14ac:dyDescent="0.25">
      <c r="A349" s="599"/>
      <c r="B349" s="599"/>
      <c r="C349" s="599"/>
      <c r="D349" s="315" t="s">
        <v>339</v>
      </c>
      <c r="E349" s="395">
        <v>0</v>
      </c>
      <c r="F349" s="395">
        <v>0</v>
      </c>
      <c r="G349" s="315"/>
      <c r="O349" s="416"/>
    </row>
    <row r="350" spans="1:15" x14ac:dyDescent="0.25">
      <c r="A350" s="599"/>
      <c r="B350" s="599"/>
      <c r="C350" s="599"/>
      <c r="D350" s="315" t="s">
        <v>350</v>
      </c>
      <c r="E350" s="395">
        <v>154564000</v>
      </c>
      <c r="F350" s="395">
        <v>0</v>
      </c>
      <c r="G350" s="315"/>
      <c r="O350" s="416"/>
    </row>
    <row r="351" spans="1:15" x14ac:dyDescent="0.25">
      <c r="A351" s="599"/>
      <c r="B351" s="325" t="s">
        <v>320</v>
      </c>
      <c r="C351" s="325" t="s">
        <v>321</v>
      </c>
      <c r="D351" s="315" t="s">
        <v>351</v>
      </c>
      <c r="E351" s="395">
        <v>639048000</v>
      </c>
      <c r="F351" s="395">
        <v>0</v>
      </c>
      <c r="G351" s="315"/>
      <c r="O351" s="416"/>
    </row>
    <row r="352" spans="1:15" x14ac:dyDescent="0.25">
      <c r="A352" s="599"/>
      <c r="B352" s="325" t="s">
        <v>322</v>
      </c>
      <c r="C352" s="325" t="s">
        <v>323</v>
      </c>
      <c r="D352" s="315" t="s">
        <v>352</v>
      </c>
      <c r="E352" s="395">
        <v>600000000</v>
      </c>
      <c r="F352" s="395">
        <v>0</v>
      </c>
      <c r="G352" s="315"/>
      <c r="O352" s="416"/>
    </row>
    <row r="353" spans="1:15" x14ac:dyDescent="0.25">
      <c r="A353" s="599" t="s">
        <v>287</v>
      </c>
      <c r="B353" s="599" t="s">
        <v>318</v>
      </c>
      <c r="C353" s="599" t="s">
        <v>311</v>
      </c>
      <c r="D353" s="315" t="s">
        <v>337</v>
      </c>
      <c r="E353" s="395">
        <v>17228190000</v>
      </c>
      <c r="F353" s="395">
        <v>0</v>
      </c>
      <c r="G353" s="315"/>
      <c r="O353" s="416"/>
    </row>
    <row r="354" spans="1:15" x14ac:dyDescent="0.25">
      <c r="A354" s="599"/>
      <c r="B354" s="599"/>
      <c r="C354" s="599"/>
      <c r="D354" s="315" t="s">
        <v>339</v>
      </c>
      <c r="E354" s="395">
        <v>0</v>
      </c>
      <c r="F354" s="395">
        <v>0</v>
      </c>
      <c r="G354" s="315"/>
      <c r="O354" s="416"/>
    </row>
    <row r="355" spans="1:15" x14ac:dyDescent="0.25">
      <c r="A355" s="599"/>
      <c r="B355" s="599"/>
      <c r="C355" s="599"/>
      <c r="D355" s="315" t="s">
        <v>350</v>
      </c>
      <c r="E355" s="395">
        <v>154564000</v>
      </c>
      <c r="F355" s="395">
        <v>2783000</v>
      </c>
      <c r="G355" s="315"/>
      <c r="O355" s="416"/>
    </row>
    <row r="356" spans="1:15" x14ac:dyDescent="0.25">
      <c r="A356" s="599"/>
      <c r="B356" s="325" t="s">
        <v>320</v>
      </c>
      <c r="C356" s="325" t="s">
        <v>321</v>
      </c>
      <c r="D356" s="315" t="s">
        <v>351</v>
      </c>
      <c r="E356" s="395">
        <v>639048000</v>
      </c>
      <c r="F356" s="395">
        <f>+[2]INVERSIÓN!CN33</f>
        <v>1285900</v>
      </c>
      <c r="G356" s="315"/>
      <c r="O356" s="416"/>
    </row>
    <row r="357" spans="1:15" x14ac:dyDescent="0.25">
      <c r="A357" s="599"/>
      <c r="B357" s="325" t="s">
        <v>322</v>
      </c>
      <c r="C357" s="325" t="s">
        <v>323</v>
      </c>
      <c r="D357" s="315" t="s">
        <v>352</v>
      </c>
      <c r="E357" s="395">
        <v>600000000</v>
      </c>
      <c r="F357" s="395">
        <v>0</v>
      </c>
      <c r="G357" s="315"/>
      <c r="O357" s="416"/>
    </row>
    <row r="358" spans="1:15" x14ac:dyDescent="0.25">
      <c r="A358" s="599" t="s">
        <v>288</v>
      </c>
      <c r="B358" s="599" t="s">
        <v>318</v>
      </c>
      <c r="C358" s="599" t="s">
        <v>311</v>
      </c>
      <c r="D358" s="315" t="s">
        <v>337</v>
      </c>
      <c r="E358" s="395">
        <v>17228190000</v>
      </c>
      <c r="F358" s="395">
        <v>15033237410</v>
      </c>
      <c r="G358" s="315"/>
      <c r="O358" s="416"/>
    </row>
    <row r="359" spans="1:15" x14ac:dyDescent="0.25">
      <c r="A359" s="599"/>
      <c r="B359" s="599"/>
      <c r="C359" s="599"/>
      <c r="D359" s="315" t="s">
        <v>339</v>
      </c>
      <c r="E359" s="395">
        <v>0</v>
      </c>
      <c r="F359" s="395">
        <v>0</v>
      </c>
      <c r="G359" s="315"/>
      <c r="O359" s="416"/>
    </row>
    <row r="360" spans="1:15" x14ac:dyDescent="0.25">
      <c r="A360" s="599"/>
      <c r="B360" s="599"/>
      <c r="C360" s="599"/>
      <c r="D360" s="315" t="s">
        <v>350</v>
      </c>
      <c r="E360" s="395">
        <v>154564000</v>
      </c>
      <c r="F360" s="395">
        <v>17687967</v>
      </c>
      <c r="G360" s="315"/>
      <c r="O360" s="416"/>
    </row>
    <row r="361" spans="1:15" x14ac:dyDescent="0.25">
      <c r="A361" s="599"/>
      <c r="B361" s="325" t="s">
        <v>320</v>
      </c>
      <c r="C361" s="325" t="s">
        <v>321</v>
      </c>
      <c r="D361" s="315" t="s">
        <v>351</v>
      </c>
      <c r="E361" s="395">
        <v>639048000</v>
      </c>
      <c r="F361" s="395">
        <v>4792900</v>
      </c>
      <c r="G361" s="315"/>
      <c r="O361" s="416"/>
    </row>
    <row r="362" spans="1:15" x14ac:dyDescent="0.25">
      <c r="A362" s="599"/>
      <c r="B362" s="325" t="s">
        <v>322</v>
      </c>
      <c r="C362" s="325" t="s">
        <v>323</v>
      </c>
      <c r="D362" s="315" t="s">
        <v>352</v>
      </c>
      <c r="E362" s="395">
        <v>600000000</v>
      </c>
      <c r="F362" s="395"/>
      <c r="G362" s="315"/>
      <c r="O362" s="416"/>
    </row>
    <row r="363" spans="1:15" x14ac:dyDescent="0.25">
      <c r="A363" s="599" t="s">
        <v>289</v>
      </c>
      <c r="B363" s="599" t="s">
        <v>318</v>
      </c>
      <c r="C363" s="599" t="s">
        <v>311</v>
      </c>
      <c r="D363" s="315" t="s">
        <v>337</v>
      </c>
      <c r="E363" s="395">
        <v>17228190000</v>
      </c>
      <c r="F363" s="395">
        <v>15040316410</v>
      </c>
      <c r="G363" s="315"/>
      <c r="O363" s="416"/>
    </row>
    <row r="364" spans="1:15" x14ac:dyDescent="0.25">
      <c r="A364" s="599"/>
      <c r="B364" s="599"/>
      <c r="C364" s="599"/>
      <c r="D364" s="315" t="s">
        <v>339</v>
      </c>
      <c r="E364" s="395">
        <v>0</v>
      </c>
      <c r="F364" s="395">
        <v>0</v>
      </c>
      <c r="G364" s="315"/>
      <c r="O364" s="416"/>
    </row>
    <row r="365" spans="1:15" x14ac:dyDescent="0.25">
      <c r="A365" s="599"/>
      <c r="B365" s="599"/>
      <c r="C365" s="599"/>
      <c r="D365" s="315" t="s">
        <v>350</v>
      </c>
      <c r="E365" s="395">
        <v>154564000</v>
      </c>
      <c r="F365" s="395">
        <v>28345534</v>
      </c>
      <c r="G365" s="315"/>
      <c r="O365" s="416"/>
    </row>
    <row r="366" spans="1:15" x14ac:dyDescent="0.25">
      <c r="A366" s="599"/>
      <c r="B366" s="325" t="s">
        <v>320</v>
      </c>
      <c r="C366" s="325" t="s">
        <v>321</v>
      </c>
      <c r="D366" s="315" t="s">
        <v>351</v>
      </c>
      <c r="E366" s="395">
        <v>639048000</v>
      </c>
      <c r="F366" s="395">
        <v>8299900</v>
      </c>
      <c r="G366" s="315"/>
      <c r="O366" s="416"/>
    </row>
    <row r="367" spans="1:15" x14ac:dyDescent="0.25">
      <c r="A367" s="599"/>
      <c r="B367" s="325" t="s">
        <v>322</v>
      </c>
      <c r="C367" s="325" t="s">
        <v>323</v>
      </c>
      <c r="D367" s="315" t="s">
        <v>352</v>
      </c>
      <c r="E367" s="395">
        <v>600000000</v>
      </c>
      <c r="F367" s="395"/>
      <c r="G367" s="315"/>
      <c r="O367" s="416"/>
    </row>
    <row r="368" spans="1:15" x14ac:dyDescent="0.25">
      <c r="A368" s="599" t="s">
        <v>290</v>
      </c>
      <c r="B368" s="599" t="s">
        <v>318</v>
      </c>
      <c r="C368" s="599" t="s">
        <v>311</v>
      </c>
      <c r="D368" s="315" t="s">
        <v>337</v>
      </c>
      <c r="E368" s="417">
        <v>15181761910</v>
      </c>
      <c r="F368" s="417">
        <f>+[2]INVERSIÓN!DK12</f>
        <v>15075711410</v>
      </c>
      <c r="G368" s="315"/>
      <c r="O368" s="416"/>
    </row>
    <row r="369" spans="1:15" x14ac:dyDescent="0.25">
      <c r="A369" s="599"/>
      <c r="B369" s="599"/>
      <c r="C369" s="599"/>
      <c r="D369" s="315" t="s">
        <v>339</v>
      </c>
      <c r="E369" s="417">
        <v>0</v>
      </c>
      <c r="F369" s="417"/>
      <c r="G369" s="315"/>
      <c r="O369" s="416"/>
    </row>
    <row r="370" spans="1:15" x14ac:dyDescent="0.25">
      <c r="A370" s="599"/>
      <c r="B370" s="599"/>
      <c r="C370" s="599"/>
      <c r="D370" s="315" t="s">
        <v>350</v>
      </c>
      <c r="E370" s="417">
        <f>+[2]INVERSIÓN!DI25</f>
        <v>129968544</v>
      </c>
      <c r="F370" s="417">
        <f>+[2]INVERSIÓN!DK26</f>
        <v>85989067</v>
      </c>
      <c r="G370" s="315"/>
      <c r="O370" s="416"/>
    </row>
    <row r="371" spans="1:15" x14ac:dyDescent="0.25">
      <c r="A371" s="599"/>
      <c r="B371" s="325" t="s">
        <v>320</v>
      </c>
      <c r="C371" s="325" t="s">
        <v>321</v>
      </c>
      <c r="D371" s="315" t="s">
        <v>351</v>
      </c>
      <c r="E371" s="417">
        <f>+[2]INVERSIÓN!DI32</f>
        <v>737838456</v>
      </c>
      <c r="F371" s="417">
        <f>+[2]INVERSIÓN!DK33</f>
        <v>36919900</v>
      </c>
      <c r="G371" s="315"/>
      <c r="O371" s="416"/>
    </row>
    <row r="372" spans="1:15" x14ac:dyDescent="0.25">
      <c r="A372" s="599"/>
      <c r="B372" s="325" t="s">
        <v>322</v>
      </c>
      <c r="C372" s="325" t="s">
        <v>323</v>
      </c>
      <c r="D372" s="315" t="s">
        <v>352</v>
      </c>
      <c r="E372" s="417">
        <f>+[2]INVERSIÓN!DI39</f>
        <v>2646428090</v>
      </c>
      <c r="F372" s="417">
        <f>+[2]INVERSIÓN!DK40</f>
        <v>3303533</v>
      </c>
      <c r="G372" s="315"/>
      <c r="O372" s="416"/>
    </row>
    <row r="373" spans="1:15" x14ac:dyDescent="0.25">
      <c r="A373" s="874" t="s">
        <v>291</v>
      </c>
      <c r="B373" s="874" t="s">
        <v>318</v>
      </c>
      <c r="C373" s="874" t="s">
        <v>311</v>
      </c>
      <c r="D373" s="418" t="s">
        <v>337</v>
      </c>
      <c r="E373" s="419">
        <v>17228190000</v>
      </c>
      <c r="F373" s="419">
        <f>+[2]INVERSIÓN!DK12</f>
        <v>15075711410</v>
      </c>
      <c r="G373" s="418"/>
      <c r="O373" s="416"/>
    </row>
    <row r="374" spans="1:15" x14ac:dyDescent="0.25">
      <c r="A374" s="874"/>
      <c r="B374" s="874"/>
      <c r="C374" s="874"/>
      <c r="D374" s="418" t="s">
        <v>339</v>
      </c>
      <c r="E374" s="419">
        <v>0</v>
      </c>
      <c r="F374" s="419">
        <v>0</v>
      </c>
      <c r="G374" s="418"/>
      <c r="O374" s="416"/>
    </row>
    <row r="375" spans="1:15" x14ac:dyDescent="0.25">
      <c r="A375" s="874"/>
      <c r="B375" s="874"/>
      <c r="C375" s="874"/>
      <c r="D375" s="418" t="s">
        <v>350</v>
      </c>
      <c r="E375" s="419">
        <v>154564000</v>
      </c>
      <c r="F375" s="419">
        <f>+[2]INVERSIÓN!DK26</f>
        <v>85989067</v>
      </c>
      <c r="G375" s="418"/>
      <c r="O375" s="416"/>
    </row>
    <row r="376" spans="1:15" x14ac:dyDescent="0.25">
      <c r="A376" s="874"/>
      <c r="B376" s="420" t="s">
        <v>320</v>
      </c>
      <c r="C376" s="420" t="s">
        <v>321</v>
      </c>
      <c r="D376" s="418" t="s">
        <v>351</v>
      </c>
      <c r="E376" s="419">
        <v>639048000</v>
      </c>
      <c r="F376" s="419">
        <f>+[2]INVERSIÓN!DK33</f>
        <v>36919900</v>
      </c>
      <c r="G376" s="418"/>
      <c r="O376" s="416"/>
    </row>
    <row r="377" spans="1:15" x14ac:dyDescent="0.25">
      <c r="A377" s="874"/>
      <c r="B377" s="420" t="s">
        <v>322</v>
      </c>
      <c r="C377" s="420" t="s">
        <v>323</v>
      </c>
      <c r="D377" s="418" t="s">
        <v>352</v>
      </c>
      <c r="E377" s="419">
        <v>600000000</v>
      </c>
      <c r="F377" s="419">
        <v>0</v>
      </c>
      <c r="G377" s="418"/>
      <c r="O377" s="416"/>
    </row>
    <row r="378" spans="1:15" x14ac:dyDescent="0.25">
      <c r="A378" s="874" t="s">
        <v>276</v>
      </c>
      <c r="B378" s="874" t="s">
        <v>318</v>
      </c>
      <c r="C378" s="874" t="s">
        <v>311</v>
      </c>
      <c r="D378" s="418" t="s">
        <v>337</v>
      </c>
      <c r="E378" s="419">
        <v>15107566910</v>
      </c>
      <c r="F378" s="419">
        <v>15061553410</v>
      </c>
      <c r="G378" s="418"/>
      <c r="O378" s="416"/>
    </row>
    <row r="379" spans="1:15" x14ac:dyDescent="0.25">
      <c r="A379" s="874"/>
      <c r="B379" s="874"/>
      <c r="C379" s="874"/>
      <c r="D379" s="418" t="s">
        <v>339</v>
      </c>
      <c r="E379" s="419">
        <v>0</v>
      </c>
      <c r="F379" s="419">
        <v>0</v>
      </c>
      <c r="G379" s="418"/>
      <c r="O379" s="416"/>
    </row>
    <row r="380" spans="1:15" x14ac:dyDescent="0.25">
      <c r="A380" s="874"/>
      <c r="B380" s="874"/>
      <c r="C380" s="874"/>
      <c r="D380" s="418" t="s">
        <v>350</v>
      </c>
      <c r="E380" s="419">
        <v>129968544</v>
      </c>
      <c r="F380" s="419">
        <v>61991067</v>
      </c>
      <c r="G380" s="418"/>
      <c r="O380" s="416"/>
    </row>
    <row r="381" spans="1:15" x14ac:dyDescent="0.25">
      <c r="A381" s="874"/>
      <c r="B381" s="420" t="s">
        <v>320</v>
      </c>
      <c r="C381" s="420" t="s">
        <v>321</v>
      </c>
      <c r="D381" s="418" t="s">
        <v>351</v>
      </c>
      <c r="E381" s="419">
        <v>737838456</v>
      </c>
      <c r="F381" s="419">
        <v>29905900</v>
      </c>
      <c r="G381" s="418"/>
      <c r="O381" s="416"/>
    </row>
    <row r="382" spans="1:15" x14ac:dyDescent="0.25">
      <c r="A382" s="874"/>
      <c r="B382" s="420" t="s">
        <v>322</v>
      </c>
      <c r="C382" s="420" t="s">
        <v>323</v>
      </c>
      <c r="D382" s="418" t="s">
        <v>352</v>
      </c>
      <c r="E382" s="419">
        <v>2646428090</v>
      </c>
      <c r="F382" s="419">
        <v>0</v>
      </c>
      <c r="G382" s="418"/>
      <c r="O382" s="416"/>
    </row>
    <row r="383" spans="1:15" x14ac:dyDescent="0.25">
      <c r="A383" s="874" t="s">
        <v>277</v>
      </c>
      <c r="B383" s="874" t="s">
        <v>318</v>
      </c>
      <c r="C383" s="874" t="s">
        <v>311</v>
      </c>
      <c r="D383" s="418" t="s">
        <v>337</v>
      </c>
      <c r="E383" s="419">
        <v>15107566910</v>
      </c>
      <c r="F383" s="419">
        <v>15068632410</v>
      </c>
      <c r="G383" s="418"/>
      <c r="O383" s="416"/>
    </row>
    <row r="384" spans="1:15" x14ac:dyDescent="0.25">
      <c r="A384" s="874"/>
      <c r="B384" s="874"/>
      <c r="C384" s="874"/>
      <c r="D384" s="418" t="s">
        <v>339</v>
      </c>
      <c r="E384" s="419">
        <v>0</v>
      </c>
      <c r="F384" s="419">
        <v>0</v>
      </c>
      <c r="G384" s="418"/>
      <c r="O384" s="416"/>
    </row>
    <row r="385" spans="1:15" x14ac:dyDescent="0.25">
      <c r="A385" s="874"/>
      <c r="B385" s="874"/>
      <c r="C385" s="874"/>
      <c r="D385" s="418" t="s">
        <v>350</v>
      </c>
      <c r="E385" s="419">
        <v>129968544</v>
      </c>
      <c r="F385" s="419">
        <v>73990067</v>
      </c>
      <c r="G385" s="418"/>
      <c r="O385" s="416"/>
    </row>
    <row r="386" spans="1:15" x14ac:dyDescent="0.25">
      <c r="A386" s="874"/>
      <c r="B386" s="420" t="s">
        <v>320</v>
      </c>
      <c r="C386" s="420" t="s">
        <v>321</v>
      </c>
      <c r="D386" s="418" t="s">
        <v>351</v>
      </c>
      <c r="E386" s="419">
        <v>737838456</v>
      </c>
      <c r="F386" s="419">
        <v>33412900</v>
      </c>
      <c r="G386" s="418"/>
      <c r="O386" s="416"/>
    </row>
    <row r="387" spans="1:15" x14ac:dyDescent="0.25">
      <c r="A387" s="874"/>
      <c r="B387" s="420" t="s">
        <v>322</v>
      </c>
      <c r="C387" s="420" t="s">
        <v>323</v>
      </c>
      <c r="D387" s="418" t="s">
        <v>352</v>
      </c>
      <c r="E387" s="419">
        <v>2646428090</v>
      </c>
      <c r="F387" s="419">
        <v>0</v>
      </c>
      <c r="G387" s="418"/>
      <c r="O387" s="416"/>
    </row>
    <row r="388" spans="1:15" x14ac:dyDescent="0.25">
      <c r="A388" s="874" t="s">
        <v>278</v>
      </c>
      <c r="B388" s="874" t="s">
        <v>318</v>
      </c>
      <c r="C388" s="874" t="s">
        <v>311</v>
      </c>
      <c r="D388" s="418" t="s">
        <v>337</v>
      </c>
      <c r="E388" s="419">
        <v>15107566910</v>
      </c>
      <c r="F388" s="419">
        <v>15075711410</v>
      </c>
      <c r="G388" s="418"/>
      <c r="O388" s="416"/>
    </row>
    <row r="389" spans="1:15" x14ac:dyDescent="0.25">
      <c r="A389" s="874"/>
      <c r="B389" s="874"/>
      <c r="C389" s="874"/>
      <c r="D389" s="418" t="s">
        <v>339</v>
      </c>
      <c r="E389" s="419">
        <v>0</v>
      </c>
      <c r="F389" s="419">
        <v>0</v>
      </c>
      <c r="G389" s="418"/>
      <c r="O389" s="416"/>
    </row>
    <row r="390" spans="1:15" x14ac:dyDescent="0.25">
      <c r="A390" s="874"/>
      <c r="B390" s="874"/>
      <c r="C390" s="874"/>
      <c r="D390" s="418" t="s">
        <v>350</v>
      </c>
      <c r="E390" s="419">
        <v>129968544</v>
      </c>
      <c r="F390" s="419">
        <v>85989067</v>
      </c>
      <c r="G390" s="418"/>
      <c r="O390" s="416"/>
    </row>
    <row r="391" spans="1:15" x14ac:dyDescent="0.25">
      <c r="A391" s="874"/>
      <c r="B391" s="420" t="s">
        <v>320</v>
      </c>
      <c r="C391" s="420" t="s">
        <v>321</v>
      </c>
      <c r="D391" s="418" t="s">
        <v>351</v>
      </c>
      <c r="E391" s="419">
        <v>737838456</v>
      </c>
      <c r="F391" s="419">
        <v>36919900</v>
      </c>
      <c r="G391" s="418"/>
      <c r="O391" s="416"/>
    </row>
    <row r="392" spans="1:15" x14ac:dyDescent="0.25">
      <c r="A392" s="874"/>
      <c r="B392" s="420" t="s">
        <v>322</v>
      </c>
      <c r="C392" s="420" t="s">
        <v>323</v>
      </c>
      <c r="D392" s="418" t="s">
        <v>352</v>
      </c>
      <c r="E392" s="419">
        <v>2646428090</v>
      </c>
      <c r="F392" s="419">
        <v>3303533</v>
      </c>
      <c r="G392" s="418"/>
      <c r="O392" s="416"/>
    </row>
    <row r="393" spans="1:15" x14ac:dyDescent="0.25">
      <c r="A393" s="874" t="s">
        <v>279</v>
      </c>
      <c r="B393" s="874" t="s">
        <v>318</v>
      </c>
      <c r="C393" s="874" t="s">
        <v>311</v>
      </c>
      <c r="D393" s="418" t="s">
        <v>337</v>
      </c>
      <c r="E393" s="419">
        <v>15107566910</v>
      </c>
      <c r="F393" s="419"/>
      <c r="G393" s="418"/>
      <c r="O393" s="416"/>
    </row>
    <row r="394" spans="1:15" x14ac:dyDescent="0.25">
      <c r="A394" s="874"/>
      <c r="B394" s="874"/>
      <c r="C394" s="874"/>
      <c r="D394" s="418" t="s">
        <v>339</v>
      </c>
      <c r="E394" s="419">
        <v>0</v>
      </c>
      <c r="F394" s="419"/>
      <c r="G394" s="418"/>
      <c r="O394" s="416"/>
    </row>
    <row r="395" spans="1:15" x14ac:dyDescent="0.25">
      <c r="A395" s="874"/>
      <c r="B395" s="874"/>
      <c r="C395" s="874"/>
      <c r="D395" s="418" t="s">
        <v>350</v>
      </c>
      <c r="E395" s="419">
        <v>129968544</v>
      </c>
      <c r="F395" s="419"/>
      <c r="G395" s="418"/>
      <c r="O395" s="416"/>
    </row>
    <row r="396" spans="1:15" x14ac:dyDescent="0.25">
      <c r="A396" s="874"/>
      <c r="B396" s="420" t="s">
        <v>320</v>
      </c>
      <c r="C396" s="420" t="s">
        <v>321</v>
      </c>
      <c r="D396" s="418" t="s">
        <v>351</v>
      </c>
      <c r="E396" s="419">
        <v>737838456</v>
      </c>
      <c r="F396" s="419"/>
      <c r="G396" s="418"/>
      <c r="O396" s="416"/>
    </row>
    <row r="397" spans="1:15" x14ac:dyDescent="0.25">
      <c r="A397" s="878"/>
      <c r="B397" s="421" t="s">
        <v>322</v>
      </c>
      <c r="C397" s="421" t="s">
        <v>323</v>
      </c>
      <c r="D397" s="422" t="s">
        <v>352</v>
      </c>
      <c r="E397" s="419">
        <v>2646428090</v>
      </c>
      <c r="F397" s="423"/>
      <c r="G397" s="422"/>
      <c r="O397" s="416"/>
    </row>
    <row r="398" spans="1:15" x14ac:dyDescent="0.25">
      <c r="A398" s="874" t="s">
        <v>281</v>
      </c>
      <c r="B398" s="874" t="s">
        <v>318</v>
      </c>
      <c r="C398" s="874" t="s">
        <v>311</v>
      </c>
      <c r="D398" s="418" t="s">
        <v>337</v>
      </c>
      <c r="E398" s="419">
        <v>15107566910</v>
      </c>
      <c r="F398" s="419"/>
      <c r="G398" s="418"/>
      <c r="O398" s="416"/>
    </row>
    <row r="399" spans="1:15" x14ac:dyDescent="0.25">
      <c r="A399" s="874"/>
      <c r="B399" s="874"/>
      <c r="C399" s="874"/>
      <c r="D399" s="418" t="s">
        <v>339</v>
      </c>
      <c r="E399" s="419">
        <v>0</v>
      </c>
      <c r="F399" s="419"/>
      <c r="G399" s="418"/>
      <c r="O399" s="416"/>
    </row>
    <row r="400" spans="1:15" x14ac:dyDescent="0.25">
      <c r="A400" s="874"/>
      <c r="B400" s="874"/>
      <c r="C400" s="874"/>
      <c r="D400" s="418" t="s">
        <v>350</v>
      </c>
      <c r="E400" s="419">
        <v>129968544</v>
      </c>
      <c r="F400" s="419"/>
      <c r="G400" s="418"/>
      <c r="O400" s="416"/>
    </row>
    <row r="401" spans="1:15" x14ac:dyDescent="0.25">
      <c r="A401" s="874"/>
      <c r="B401" s="420" t="s">
        <v>320</v>
      </c>
      <c r="C401" s="420" t="s">
        <v>321</v>
      </c>
      <c r="D401" s="418" t="s">
        <v>351</v>
      </c>
      <c r="E401" s="419">
        <v>737838456</v>
      </c>
      <c r="F401" s="419"/>
      <c r="G401" s="418"/>
      <c r="O401" s="416"/>
    </row>
    <row r="402" spans="1:15" x14ac:dyDescent="0.25">
      <c r="A402" s="874"/>
      <c r="B402" s="420" t="s">
        <v>322</v>
      </c>
      <c r="C402" s="420" t="s">
        <v>323</v>
      </c>
      <c r="D402" s="418" t="s">
        <v>352</v>
      </c>
      <c r="E402" s="419">
        <v>2646428090</v>
      </c>
      <c r="F402" s="419"/>
      <c r="G402" s="418"/>
      <c r="O402" s="416"/>
    </row>
    <row r="403" spans="1:15" x14ac:dyDescent="0.25">
      <c r="A403" s="424"/>
      <c r="B403" s="424"/>
      <c r="C403" s="424"/>
      <c r="D403" s="425"/>
      <c r="E403" s="426"/>
      <c r="F403" s="426"/>
      <c r="G403" s="425"/>
      <c r="O403" s="416"/>
    </row>
    <row r="404" spans="1:15" x14ac:dyDescent="0.25">
      <c r="A404" s="335"/>
      <c r="B404" s="335"/>
      <c r="C404" s="335"/>
      <c r="D404" s="393"/>
      <c r="E404" s="415"/>
      <c r="F404" s="415"/>
      <c r="G404" s="393"/>
      <c r="O404" s="416"/>
    </row>
    <row r="405" spans="1:15" ht="15.75" thickBot="1" x14ac:dyDescent="0.3">
      <c r="A405" s="335"/>
      <c r="B405" s="335"/>
      <c r="C405" s="335"/>
      <c r="D405" s="393"/>
      <c r="E405" s="415"/>
      <c r="F405" s="415"/>
      <c r="G405" s="393"/>
      <c r="O405" s="416"/>
    </row>
    <row r="406" spans="1:15" ht="30.75" customHeight="1" thickBot="1" x14ac:dyDescent="0.35">
      <c r="A406" s="875" t="s">
        <v>356</v>
      </c>
      <c r="B406" s="876"/>
      <c r="C406" s="876"/>
      <c r="D406" s="876"/>
      <c r="E406" s="876"/>
      <c r="F406" s="876"/>
      <c r="G406" s="877"/>
    </row>
    <row r="407" spans="1:15" ht="25.5" x14ac:dyDescent="0.25">
      <c r="A407" s="427" t="s">
        <v>23</v>
      </c>
      <c r="B407" s="428" t="s">
        <v>296</v>
      </c>
      <c r="C407" s="428" t="s">
        <v>297</v>
      </c>
      <c r="D407" s="428" t="s">
        <v>333</v>
      </c>
      <c r="E407" s="428" t="s">
        <v>357</v>
      </c>
      <c r="F407" s="428" t="s">
        <v>358</v>
      </c>
      <c r="G407" s="429" t="s">
        <v>336</v>
      </c>
    </row>
    <row r="408" spans="1:15" ht="16.5" customHeight="1" x14ac:dyDescent="0.25">
      <c r="A408" s="270" t="s">
        <v>285</v>
      </c>
      <c r="B408" s="270" t="s">
        <v>359</v>
      </c>
      <c r="C408" s="270" t="s">
        <v>360</v>
      </c>
      <c r="D408" s="306">
        <v>100</v>
      </c>
      <c r="E408" s="294">
        <v>18621802000</v>
      </c>
      <c r="F408" s="294">
        <v>0</v>
      </c>
      <c r="G408" s="306"/>
    </row>
    <row r="409" spans="1:15" ht="16.5" customHeight="1" x14ac:dyDescent="0.25">
      <c r="A409" s="306" t="s">
        <v>287</v>
      </c>
      <c r="B409" s="270" t="s">
        <v>359</v>
      </c>
      <c r="C409" s="270" t="s">
        <v>360</v>
      </c>
      <c r="D409" s="306">
        <v>100</v>
      </c>
      <c r="E409" s="294">
        <v>18621802000</v>
      </c>
      <c r="F409" s="294">
        <v>4068900</v>
      </c>
      <c r="G409" s="306"/>
      <c r="O409" s="297"/>
    </row>
    <row r="410" spans="1:15" ht="16.5" customHeight="1" x14ac:dyDescent="0.25">
      <c r="A410" s="306" t="s">
        <v>288</v>
      </c>
      <c r="B410" s="306" t="s">
        <v>359</v>
      </c>
      <c r="C410" s="306" t="s">
        <v>360</v>
      </c>
      <c r="D410" s="306">
        <v>100</v>
      </c>
      <c r="E410" s="294">
        <v>18621802000</v>
      </c>
      <c r="F410" s="294">
        <v>15055718277</v>
      </c>
      <c r="G410" s="306"/>
    </row>
    <row r="411" spans="1:15" ht="16.5" customHeight="1" x14ac:dyDescent="0.25">
      <c r="A411" s="306" t="s">
        <v>289</v>
      </c>
      <c r="B411" s="306" t="s">
        <v>359</v>
      </c>
      <c r="C411" s="306" t="s">
        <v>360</v>
      </c>
      <c r="D411" s="306">
        <v>100</v>
      </c>
      <c r="E411" s="294">
        <v>18621802000</v>
      </c>
      <c r="F411" s="294">
        <v>15076961844</v>
      </c>
      <c r="G411" s="306"/>
    </row>
    <row r="412" spans="1:15" ht="16.5" customHeight="1" x14ac:dyDescent="0.25">
      <c r="A412" s="306" t="s">
        <v>290</v>
      </c>
      <c r="B412" s="306" t="s">
        <v>359</v>
      </c>
      <c r="C412" s="306" t="s">
        <v>360</v>
      </c>
      <c r="D412" s="306">
        <v>100</v>
      </c>
      <c r="E412" s="294">
        <v>18621802000</v>
      </c>
      <c r="F412" s="430">
        <v>15108280377</v>
      </c>
      <c r="G412" s="306"/>
    </row>
    <row r="413" spans="1:15" ht="16.5" customHeight="1" x14ac:dyDescent="0.25">
      <c r="A413" s="431" t="s">
        <v>291</v>
      </c>
      <c r="B413" s="301" t="s">
        <v>359</v>
      </c>
      <c r="C413" s="301" t="s">
        <v>360</v>
      </c>
      <c r="D413" s="301">
        <v>100</v>
      </c>
      <c r="E413" s="432">
        <v>18621802000</v>
      </c>
      <c r="F413" s="433">
        <v>15130865377</v>
      </c>
      <c r="G413" s="302"/>
    </row>
    <row r="414" spans="1:15" x14ac:dyDescent="0.25">
      <c r="A414" s="431" t="s">
        <v>276</v>
      </c>
      <c r="B414" s="301" t="s">
        <v>359</v>
      </c>
      <c r="C414" s="301" t="s">
        <v>360</v>
      </c>
      <c r="D414" s="434">
        <v>100</v>
      </c>
      <c r="E414" s="432">
        <v>18621802000</v>
      </c>
      <c r="F414" s="433">
        <v>15153450377</v>
      </c>
      <c r="G414" s="435"/>
    </row>
    <row r="415" spans="1:15" x14ac:dyDescent="0.25">
      <c r="A415" s="431" t="s">
        <v>277</v>
      </c>
      <c r="B415" s="301" t="s">
        <v>359</v>
      </c>
      <c r="C415" s="301" t="s">
        <v>360</v>
      </c>
      <c r="D415" s="301">
        <v>100</v>
      </c>
      <c r="E415" s="432">
        <v>18621802000</v>
      </c>
      <c r="F415" s="433">
        <v>15176035377</v>
      </c>
      <c r="G415" s="302"/>
    </row>
    <row r="416" spans="1:15" x14ac:dyDescent="0.25">
      <c r="A416" s="431" t="s">
        <v>278</v>
      </c>
      <c r="B416" s="301" t="s">
        <v>359</v>
      </c>
      <c r="C416" s="301" t="s">
        <v>360</v>
      </c>
      <c r="D416" s="301">
        <v>100</v>
      </c>
      <c r="E416" s="432">
        <v>18621802000</v>
      </c>
      <c r="F416" s="433">
        <v>15201923910</v>
      </c>
      <c r="G416" s="302"/>
    </row>
    <row r="417" spans="1:7" x14ac:dyDescent="0.25">
      <c r="A417" s="431" t="s">
        <v>279</v>
      </c>
      <c r="B417" s="301" t="s">
        <v>359</v>
      </c>
      <c r="C417" s="301" t="s">
        <v>360</v>
      </c>
      <c r="D417" s="301"/>
      <c r="E417" s="301"/>
      <c r="F417" s="301"/>
      <c r="G417" s="302"/>
    </row>
    <row r="418" spans="1:7" x14ac:dyDescent="0.25">
      <c r="A418" s="431" t="s">
        <v>281</v>
      </c>
      <c r="B418" s="301" t="s">
        <v>359</v>
      </c>
      <c r="C418" s="301" t="s">
        <v>360</v>
      </c>
      <c r="D418" s="301"/>
      <c r="E418" s="301"/>
      <c r="F418" s="301"/>
      <c r="G418" s="302"/>
    </row>
    <row r="419" spans="1:7" ht="15.75" thickBot="1" x14ac:dyDescent="0.3">
      <c r="A419" s="436" t="s">
        <v>282</v>
      </c>
      <c r="B419" s="301" t="s">
        <v>359</v>
      </c>
      <c r="C419" s="301" t="s">
        <v>360</v>
      </c>
      <c r="D419" s="305"/>
      <c r="E419" s="305"/>
      <c r="F419" s="305"/>
      <c r="G419" s="437"/>
    </row>
    <row r="420" spans="1:7" x14ac:dyDescent="0.25">
      <c r="A420" s="405"/>
    </row>
    <row r="421" spans="1:7" ht="20.25" hidden="1" x14ac:dyDescent="0.3">
      <c r="A421" s="871" t="s">
        <v>361</v>
      </c>
      <c r="B421" s="872"/>
      <c r="C421" s="872"/>
      <c r="D421" s="872"/>
      <c r="E421" s="872"/>
      <c r="F421" s="872"/>
      <c r="G421" s="873"/>
    </row>
    <row r="422" spans="1:7" ht="26.25" hidden="1" thickBot="1" x14ac:dyDescent="0.3">
      <c r="A422" s="257" t="s">
        <v>24</v>
      </c>
      <c r="B422" s="390" t="s">
        <v>296</v>
      </c>
      <c r="C422" s="390" t="s">
        <v>297</v>
      </c>
      <c r="D422" s="390" t="s">
        <v>333</v>
      </c>
      <c r="E422" s="390" t="s">
        <v>362</v>
      </c>
      <c r="F422" s="390" t="s">
        <v>363</v>
      </c>
      <c r="G422" s="391" t="s">
        <v>336</v>
      </c>
    </row>
    <row r="423" spans="1:7" ht="16.5" hidden="1" customHeight="1" x14ac:dyDescent="0.25">
      <c r="A423" s="290" t="s">
        <v>285</v>
      </c>
      <c r="B423" s="306"/>
      <c r="C423" s="306"/>
      <c r="D423" s="306"/>
      <c r="E423" s="306"/>
      <c r="F423" s="306"/>
      <c r="G423" s="307"/>
    </row>
    <row r="424" spans="1:7" ht="16.5" hidden="1" customHeight="1" x14ac:dyDescent="0.25">
      <c r="A424" s="290" t="s">
        <v>287</v>
      </c>
      <c r="B424" s="306"/>
      <c r="C424" s="306"/>
      <c r="D424" s="306"/>
      <c r="E424" s="306"/>
      <c r="F424" s="306"/>
      <c r="G424" s="307"/>
    </row>
    <row r="425" spans="1:7" ht="16.5" hidden="1" customHeight="1" x14ac:dyDescent="0.25">
      <c r="A425" s="290" t="s">
        <v>288</v>
      </c>
      <c r="B425" s="306"/>
      <c r="C425" s="306"/>
      <c r="D425" s="306"/>
      <c r="E425" s="306"/>
      <c r="F425" s="306"/>
      <c r="G425" s="307"/>
    </row>
    <row r="426" spans="1:7" ht="16.5" hidden="1" customHeight="1" x14ac:dyDescent="0.25">
      <c r="A426" s="290" t="s">
        <v>289</v>
      </c>
      <c r="B426" s="306"/>
      <c r="C426" s="306"/>
      <c r="D426" s="306"/>
      <c r="E426" s="306"/>
      <c r="F426" s="306"/>
      <c r="G426" s="307"/>
    </row>
    <row r="427" spans="1:7" ht="16.5" hidden="1" customHeight="1" x14ac:dyDescent="0.25">
      <c r="A427" s="290" t="s">
        <v>290</v>
      </c>
      <c r="B427" s="306"/>
      <c r="C427" s="306"/>
      <c r="D427" s="306"/>
      <c r="E427" s="306"/>
      <c r="F427" s="306"/>
      <c r="G427" s="307"/>
    </row>
    <row r="428" spans="1:7" ht="16.5" hidden="1" customHeight="1" x14ac:dyDescent="0.25">
      <c r="A428" s="290" t="s">
        <v>291</v>
      </c>
      <c r="B428" s="306"/>
      <c r="C428" s="306"/>
      <c r="D428" s="306"/>
      <c r="E428" s="306"/>
      <c r="F428" s="306"/>
      <c r="G428" s="307"/>
    </row>
    <row r="429" spans="1:7" hidden="1" x14ac:dyDescent="0.25">
      <c r="A429" s="438" t="s">
        <v>276</v>
      </c>
      <c r="B429" s="439"/>
      <c r="C429" s="439"/>
      <c r="D429" s="439"/>
      <c r="E429" s="439"/>
      <c r="F429" s="439"/>
      <c r="G429" s="440"/>
    </row>
    <row r="430" spans="1:7" hidden="1" x14ac:dyDescent="0.25">
      <c r="A430" s="290" t="s">
        <v>277</v>
      </c>
      <c r="B430" s="306"/>
      <c r="C430" s="306"/>
      <c r="D430" s="306"/>
      <c r="E430" s="306"/>
      <c r="F430" s="306"/>
      <c r="G430" s="307"/>
    </row>
    <row r="431" spans="1:7" hidden="1" x14ac:dyDescent="0.25">
      <c r="A431" s="290" t="s">
        <v>278</v>
      </c>
      <c r="B431" s="306"/>
      <c r="C431" s="306"/>
      <c r="D431" s="306"/>
      <c r="E431" s="306"/>
      <c r="F431" s="306"/>
      <c r="G431" s="307"/>
    </row>
    <row r="432" spans="1:7" hidden="1" x14ac:dyDescent="0.25">
      <c r="A432" s="290" t="s">
        <v>279</v>
      </c>
      <c r="B432" s="306"/>
      <c r="C432" s="306"/>
      <c r="D432" s="306"/>
      <c r="E432" s="306"/>
      <c r="F432" s="306"/>
      <c r="G432" s="307"/>
    </row>
    <row r="433" spans="1:15" hidden="1" x14ac:dyDescent="0.25">
      <c r="A433" s="290" t="s">
        <v>281</v>
      </c>
      <c r="B433" s="306"/>
      <c r="C433" s="306"/>
      <c r="D433" s="306"/>
      <c r="E433" s="306"/>
      <c r="F433" s="306"/>
      <c r="G433" s="307"/>
    </row>
    <row r="434" spans="1:15" ht="15.75" hidden="1" thickBot="1" x14ac:dyDescent="0.3">
      <c r="A434" s="303" t="s">
        <v>282</v>
      </c>
      <c r="B434" s="310"/>
      <c r="C434" s="310"/>
      <c r="D434" s="310"/>
      <c r="E434" s="310"/>
      <c r="F434" s="310"/>
      <c r="G434" s="441"/>
    </row>
    <row r="435" spans="1:15" ht="15.75" thickBot="1" x14ac:dyDescent="0.3"/>
    <row r="436" spans="1:15" ht="24.75" customHeight="1" x14ac:dyDescent="0.25">
      <c r="A436" s="868" t="s">
        <v>364</v>
      </c>
      <c r="B436" s="869"/>
      <c r="C436" s="869"/>
      <c r="D436" s="869"/>
      <c r="E436" s="869"/>
      <c r="F436" s="869"/>
      <c r="G436" s="869"/>
      <c r="H436" s="870"/>
    </row>
    <row r="437" spans="1:15" ht="46.5" customHeight="1" x14ac:dyDescent="0.25">
      <c r="A437" s="257" t="s">
        <v>268</v>
      </c>
      <c r="B437" s="258" t="s">
        <v>365</v>
      </c>
      <c r="C437" s="442" t="s">
        <v>299</v>
      </c>
      <c r="D437" s="442" t="s">
        <v>300</v>
      </c>
      <c r="E437" s="442" t="s">
        <v>366</v>
      </c>
      <c r="F437" s="442" t="s">
        <v>367</v>
      </c>
      <c r="G437" s="442" t="s">
        <v>368</v>
      </c>
      <c r="H437" s="259" t="s">
        <v>336</v>
      </c>
      <c r="I437" s="350"/>
      <c r="J437" s="350"/>
      <c r="K437" s="443"/>
      <c r="L437" s="350"/>
    </row>
    <row r="438" spans="1:15" s="313" customFormat="1" ht="20.25" customHeight="1" x14ac:dyDescent="0.25">
      <c r="A438" s="260" t="s">
        <v>276</v>
      </c>
      <c r="B438" s="261"/>
      <c r="C438" s="261"/>
      <c r="D438" s="261"/>
      <c r="E438" s="261"/>
      <c r="F438" s="261"/>
      <c r="G438" s="261"/>
      <c r="H438" s="262"/>
      <c r="I438" s="350" t="s">
        <v>309</v>
      </c>
      <c r="J438" s="350"/>
      <c r="K438" s="444"/>
      <c r="L438" s="350"/>
      <c r="M438" s="256"/>
      <c r="O438" s="312"/>
    </row>
    <row r="439" spans="1:15" s="313" customFormat="1" ht="20.25" customHeight="1" x14ac:dyDescent="0.25">
      <c r="A439" s="260" t="s">
        <v>277</v>
      </c>
      <c r="B439" s="261"/>
      <c r="C439" s="261"/>
      <c r="D439" s="261"/>
      <c r="E439" s="261"/>
      <c r="F439" s="261"/>
      <c r="G439" s="261"/>
      <c r="H439" s="262"/>
      <c r="I439" s="350" t="s">
        <v>309</v>
      </c>
      <c r="J439" s="350"/>
      <c r="K439" s="443"/>
      <c r="L439" s="350"/>
      <c r="M439" s="256"/>
      <c r="O439" s="312"/>
    </row>
    <row r="440" spans="1:15" s="313" customFormat="1" ht="20.25" customHeight="1" x14ac:dyDescent="0.25">
      <c r="A440" s="260" t="s">
        <v>278</v>
      </c>
      <c r="B440" s="261"/>
      <c r="C440" s="261"/>
      <c r="D440" s="261"/>
      <c r="E440" s="261"/>
      <c r="F440" s="261"/>
      <c r="G440" s="261"/>
      <c r="H440" s="262"/>
      <c r="I440" s="350" t="s">
        <v>309</v>
      </c>
      <c r="J440" s="350"/>
      <c r="K440" s="445"/>
      <c r="L440" s="350"/>
      <c r="M440" s="256"/>
      <c r="O440" s="312"/>
    </row>
    <row r="441" spans="1:15" s="313" customFormat="1" ht="42" customHeight="1" x14ac:dyDescent="0.25">
      <c r="A441" s="446" t="s">
        <v>279</v>
      </c>
      <c r="B441" s="371" t="s">
        <v>369</v>
      </c>
      <c r="C441" s="371" t="s">
        <v>360</v>
      </c>
      <c r="D441" s="447">
        <v>100</v>
      </c>
      <c r="E441" s="448">
        <v>12631000000</v>
      </c>
      <c r="F441" s="447">
        <v>0.45</v>
      </c>
      <c r="G441" s="447">
        <v>0.45</v>
      </c>
      <c r="H441" s="449"/>
      <c r="I441" s="350" t="s">
        <v>309</v>
      </c>
      <c r="J441" s="350"/>
      <c r="K441" s="350"/>
      <c r="L441" s="350"/>
      <c r="M441" s="256"/>
      <c r="O441" s="312"/>
    </row>
    <row r="442" spans="1:15" s="313" customFormat="1" ht="42" customHeight="1" x14ac:dyDescent="0.25">
      <c r="A442" s="446" t="s">
        <v>281</v>
      </c>
      <c r="B442" s="371" t="s">
        <v>369</v>
      </c>
      <c r="C442" s="371" t="s">
        <v>360</v>
      </c>
      <c r="D442" s="447">
        <v>100</v>
      </c>
      <c r="E442" s="448">
        <v>12631000000</v>
      </c>
      <c r="F442" s="447">
        <v>0.45</v>
      </c>
      <c r="G442" s="447">
        <v>0.45</v>
      </c>
      <c r="H442" s="449"/>
      <c r="I442" s="350" t="s">
        <v>309</v>
      </c>
      <c r="J442" s="350"/>
      <c r="K442" s="350"/>
      <c r="L442" s="350"/>
      <c r="M442" s="256"/>
      <c r="O442" s="312"/>
    </row>
    <row r="443" spans="1:15" s="313" customFormat="1" ht="42" customHeight="1" thickBot="1" x14ac:dyDescent="0.3">
      <c r="A443" s="450" t="s">
        <v>282</v>
      </c>
      <c r="B443" s="371" t="s">
        <v>369</v>
      </c>
      <c r="C443" s="371" t="s">
        <v>360</v>
      </c>
      <c r="D443" s="447">
        <v>100</v>
      </c>
      <c r="E443" s="448">
        <v>12631000000</v>
      </c>
      <c r="F443" s="447">
        <v>0.89</v>
      </c>
      <c r="G443" s="447">
        <v>0.89</v>
      </c>
      <c r="H443" s="451"/>
      <c r="I443" s="350" t="s">
        <v>309</v>
      </c>
      <c r="J443" s="350"/>
      <c r="K443" s="350"/>
      <c r="L443" s="350"/>
      <c r="M443" s="256"/>
      <c r="O443" s="312"/>
    </row>
    <row r="444" spans="1:15" ht="15.75" thickBot="1" x14ac:dyDescent="0.3">
      <c r="I444" s="350" t="s">
        <v>309</v>
      </c>
      <c r="J444" s="350"/>
      <c r="K444" s="350"/>
      <c r="L444" s="350"/>
    </row>
    <row r="445" spans="1:15" ht="25.5" customHeight="1" x14ac:dyDescent="0.25">
      <c r="A445" s="868" t="s">
        <v>370</v>
      </c>
      <c r="B445" s="869"/>
      <c r="C445" s="869"/>
      <c r="D445" s="869"/>
      <c r="E445" s="869"/>
      <c r="F445" s="869"/>
      <c r="G445" s="869"/>
      <c r="H445" s="870"/>
      <c r="I445" s="350" t="s">
        <v>309</v>
      </c>
      <c r="J445" s="350"/>
      <c r="K445" s="350"/>
      <c r="L445" s="350"/>
    </row>
    <row r="446" spans="1:15" ht="53.25" customHeight="1" x14ac:dyDescent="0.25">
      <c r="A446" s="257" t="s">
        <v>284</v>
      </c>
      <c r="B446" s="258" t="s">
        <v>365</v>
      </c>
      <c r="C446" s="442" t="s">
        <v>299</v>
      </c>
      <c r="D446" s="442" t="s">
        <v>314</v>
      </c>
      <c r="E446" s="442" t="s">
        <v>371</v>
      </c>
      <c r="F446" s="442" t="s">
        <v>372</v>
      </c>
      <c r="G446" s="442" t="s">
        <v>373</v>
      </c>
      <c r="H446" s="259" t="s">
        <v>336</v>
      </c>
      <c r="I446" s="350" t="s">
        <v>309</v>
      </c>
      <c r="J446" s="350"/>
      <c r="K446" s="350"/>
      <c r="L446" s="350"/>
    </row>
    <row r="447" spans="1:15" ht="16.5" customHeight="1" x14ac:dyDescent="0.25">
      <c r="A447" s="269" t="s">
        <v>285</v>
      </c>
      <c r="B447" s="270" t="s">
        <v>359</v>
      </c>
      <c r="C447" s="270" t="s">
        <v>360</v>
      </c>
      <c r="D447" s="452">
        <v>100</v>
      </c>
      <c r="E447" s="279">
        <v>12146350000</v>
      </c>
      <c r="F447" s="453">
        <v>0</v>
      </c>
      <c r="G447" s="454">
        <f t="shared" ref="G447:G456" si="28">+F447/E447</f>
        <v>0</v>
      </c>
      <c r="H447" s="401"/>
      <c r="I447" s="350" t="s">
        <v>309</v>
      </c>
      <c r="J447" s="350">
        <v>25</v>
      </c>
      <c r="K447" s="443">
        <v>1</v>
      </c>
      <c r="L447" s="40"/>
      <c r="M447" s="40"/>
    </row>
    <row r="448" spans="1:15" ht="16.5" customHeight="1" x14ac:dyDescent="0.25">
      <c r="A448" s="269" t="s">
        <v>287</v>
      </c>
      <c r="B448" s="270" t="s">
        <v>359</v>
      </c>
      <c r="C448" s="270" t="s">
        <v>360</v>
      </c>
      <c r="D448" s="452">
        <v>100</v>
      </c>
      <c r="E448" s="279">
        <v>12146350000</v>
      </c>
      <c r="F448" s="400">
        <v>0</v>
      </c>
      <c r="G448" s="455">
        <f t="shared" si="28"/>
        <v>0</v>
      </c>
      <c r="H448" s="401"/>
      <c r="I448" s="350" t="s">
        <v>309</v>
      </c>
      <c r="J448" s="456" t="e">
        <f>+K448*J447/K447</f>
        <v>#REF!</v>
      </c>
      <c r="K448" s="443" t="e">
        <f>+AVERAGE([4]INVERSIÓN!EC15,[4]INVERSIÓN!EC22,[4]INVERSIÓN!EC29)</f>
        <v>#REF!</v>
      </c>
      <c r="L448" s="40"/>
      <c r="M448" s="40"/>
    </row>
    <row r="449" spans="1:15" ht="16.5" customHeight="1" x14ac:dyDescent="0.25">
      <c r="A449" s="269" t="s">
        <v>288</v>
      </c>
      <c r="B449" s="270" t="s">
        <v>359</v>
      </c>
      <c r="C449" s="270" t="s">
        <v>360</v>
      </c>
      <c r="D449" s="452">
        <v>100</v>
      </c>
      <c r="E449" s="279">
        <v>12146350000</v>
      </c>
      <c r="F449" s="279">
        <v>992773</v>
      </c>
      <c r="G449" s="457">
        <f t="shared" si="28"/>
        <v>8.173426584941155E-5</v>
      </c>
      <c r="H449" s="401"/>
      <c r="I449" s="350" t="s">
        <v>309</v>
      </c>
      <c r="J449" s="456"/>
      <c r="K449" s="443"/>
      <c r="L449" s="40"/>
      <c r="M449" s="40"/>
    </row>
    <row r="450" spans="1:15" ht="16.5" customHeight="1" x14ac:dyDescent="0.25">
      <c r="A450" s="269" t="s">
        <v>289</v>
      </c>
      <c r="B450" s="270" t="s">
        <v>359</v>
      </c>
      <c r="C450" s="270" t="s">
        <v>360</v>
      </c>
      <c r="D450" s="452">
        <v>100</v>
      </c>
      <c r="E450" s="279">
        <v>12146350000</v>
      </c>
      <c r="F450" s="400">
        <v>8844373</v>
      </c>
      <c r="G450" s="457">
        <f t="shared" si="28"/>
        <v>7.2815067901056696E-4</v>
      </c>
      <c r="H450" s="401"/>
      <c r="I450" s="350" t="s">
        <v>309</v>
      </c>
      <c r="J450" s="40"/>
      <c r="K450" s="337"/>
      <c r="L450" s="40"/>
      <c r="M450" s="40"/>
    </row>
    <row r="451" spans="1:15" ht="16.5" customHeight="1" x14ac:dyDescent="0.25">
      <c r="A451" s="269" t="s">
        <v>290</v>
      </c>
      <c r="B451" s="270" t="s">
        <v>359</v>
      </c>
      <c r="C451" s="270" t="s">
        <v>360</v>
      </c>
      <c r="D451" s="452">
        <v>100</v>
      </c>
      <c r="E451" s="279">
        <v>12146350000</v>
      </c>
      <c r="F451" s="400">
        <v>15580206</v>
      </c>
      <c r="G451" s="457">
        <f t="shared" si="28"/>
        <v>1.2827068213907883E-3</v>
      </c>
      <c r="H451" s="401"/>
      <c r="I451" s="350" t="s">
        <v>309</v>
      </c>
      <c r="J451" s="350"/>
      <c r="K451" s="350"/>
      <c r="L451" s="350"/>
      <c r="O451" s="297"/>
    </row>
    <row r="452" spans="1:15" ht="16.5" customHeight="1" x14ac:dyDescent="0.25">
      <c r="A452" s="290" t="s">
        <v>291</v>
      </c>
      <c r="B452" s="270" t="s">
        <v>359</v>
      </c>
      <c r="C452" s="270" t="s">
        <v>360</v>
      </c>
      <c r="D452" s="452">
        <v>100</v>
      </c>
      <c r="E452" s="279">
        <v>12146350000</v>
      </c>
      <c r="F452" s="308">
        <v>56184439</v>
      </c>
      <c r="G452" s="458">
        <f t="shared" si="28"/>
        <v>4.6256232530760269E-3</v>
      </c>
      <c r="H452" s="307"/>
      <c r="I452" s="350" t="s">
        <v>309</v>
      </c>
      <c r="J452" s="350"/>
      <c r="K452" s="350"/>
      <c r="L452" s="350"/>
    </row>
    <row r="453" spans="1:15" x14ac:dyDescent="0.25">
      <c r="A453" s="290" t="s">
        <v>276</v>
      </c>
      <c r="B453" s="270" t="s">
        <v>359</v>
      </c>
      <c r="C453" s="270" t="s">
        <v>360</v>
      </c>
      <c r="D453" s="452">
        <v>100</v>
      </c>
      <c r="E453" s="279">
        <v>12146350000</v>
      </c>
      <c r="F453" s="308">
        <v>333041893</v>
      </c>
      <c r="G453" s="458">
        <f t="shared" si="28"/>
        <v>2.7419092402244296E-2</v>
      </c>
      <c r="H453" s="307"/>
      <c r="I453" s="350" t="s">
        <v>309</v>
      </c>
      <c r="J453" s="350"/>
      <c r="K453" s="350"/>
      <c r="L453" s="350"/>
    </row>
    <row r="454" spans="1:15" x14ac:dyDescent="0.25">
      <c r="A454" s="290" t="s">
        <v>277</v>
      </c>
      <c r="B454" s="270" t="s">
        <v>359</v>
      </c>
      <c r="C454" s="270" t="s">
        <v>360</v>
      </c>
      <c r="D454" s="452">
        <v>100</v>
      </c>
      <c r="E454" s="295">
        <f>+D25</f>
        <v>12151014184</v>
      </c>
      <c r="F454" s="295">
        <f>+E25</f>
        <v>420810660</v>
      </c>
      <c r="G454" s="458">
        <f t="shared" si="28"/>
        <v>3.4631731444615357E-2</v>
      </c>
      <c r="H454" s="307"/>
      <c r="I454" s="350" t="s">
        <v>309</v>
      </c>
      <c r="J454" s="350"/>
      <c r="K454" s="350"/>
      <c r="L454" s="350"/>
    </row>
    <row r="455" spans="1:15" x14ac:dyDescent="0.25">
      <c r="A455" s="290" t="s">
        <v>278</v>
      </c>
      <c r="B455" s="270" t="s">
        <v>359</v>
      </c>
      <c r="C455" s="270" t="s">
        <v>360</v>
      </c>
      <c r="D455" s="452">
        <v>100</v>
      </c>
      <c r="E455" s="295">
        <f>+D26</f>
        <v>12151014184</v>
      </c>
      <c r="F455" s="295">
        <f>+E26</f>
        <v>655996905</v>
      </c>
      <c r="G455" s="458">
        <f t="shared" si="28"/>
        <v>5.3987008414803112E-2</v>
      </c>
      <c r="H455" s="307"/>
      <c r="I455" s="350" t="s">
        <v>309</v>
      </c>
      <c r="J455" s="350"/>
      <c r="K455" s="350"/>
      <c r="L455" s="350"/>
    </row>
    <row r="456" spans="1:15" x14ac:dyDescent="0.25">
      <c r="A456" s="290" t="s">
        <v>279</v>
      </c>
      <c r="B456" s="270" t="s">
        <v>359</v>
      </c>
      <c r="C456" s="270" t="s">
        <v>360</v>
      </c>
      <c r="D456" s="452">
        <v>100</v>
      </c>
      <c r="E456" s="295">
        <f>+D26</f>
        <v>12151014184</v>
      </c>
      <c r="F456" s="295">
        <v>7559884927</v>
      </c>
      <c r="G456" s="458">
        <f t="shared" si="28"/>
        <v>0.622160818226562</v>
      </c>
      <c r="H456" s="307"/>
      <c r="I456" s="350" t="s">
        <v>309</v>
      </c>
      <c r="J456" s="350"/>
      <c r="K456" s="350"/>
      <c r="L456" s="350"/>
      <c r="O456" s="297"/>
    </row>
    <row r="457" spans="1:15" x14ac:dyDescent="0.25">
      <c r="A457" s="290" t="s">
        <v>281</v>
      </c>
      <c r="B457" s="270" t="s">
        <v>359</v>
      </c>
      <c r="C457" s="270" t="s">
        <v>360</v>
      </c>
      <c r="D457" s="452">
        <v>100</v>
      </c>
      <c r="E457" s="295">
        <v>12151014184</v>
      </c>
      <c r="F457" s="295">
        <v>8151384927</v>
      </c>
      <c r="G457" s="458">
        <v>0.67083988246293369</v>
      </c>
      <c r="H457" s="307"/>
      <c r="I457" s="350" t="s">
        <v>309</v>
      </c>
      <c r="J457" s="350"/>
      <c r="K457" s="350"/>
      <c r="L457" s="350"/>
    </row>
    <row r="458" spans="1:15" ht="15.75" thickBot="1" x14ac:dyDescent="0.3">
      <c r="A458" s="303" t="s">
        <v>282</v>
      </c>
      <c r="B458" s="270" t="s">
        <v>359</v>
      </c>
      <c r="C458" s="270" t="s">
        <v>360</v>
      </c>
      <c r="D458" s="452">
        <v>100</v>
      </c>
      <c r="E458" s="295">
        <v>11411014184</v>
      </c>
      <c r="F458" s="295">
        <v>11223089870</v>
      </c>
      <c r="G458" s="458">
        <v>0.98353132237242336</v>
      </c>
      <c r="H458" s="441"/>
      <c r="I458" s="350" t="s">
        <v>309</v>
      </c>
      <c r="J458" s="350"/>
      <c r="K458" s="350"/>
      <c r="L458" s="350"/>
    </row>
    <row r="459" spans="1:15" ht="15.75" thickBot="1" x14ac:dyDescent="0.3"/>
    <row r="460" spans="1:15" ht="20.25" x14ac:dyDescent="0.3">
      <c r="A460" s="871" t="s">
        <v>374</v>
      </c>
      <c r="B460" s="872"/>
      <c r="C460" s="872"/>
      <c r="D460" s="872"/>
      <c r="E460" s="872"/>
      <c r="F460" s="872"/>
      <c r="G460" s="872"/>
      <c r="H460" s="873"/>
    </row>
    <row r="461" spans="1:15" ht="54.75" customHeight="1" x14ac:dyDescent="0.25">
      <c r="A461" s="257" t="s">
        <v>22</v>
      </c>
      <c r="B461" s="258" t="s">
        <v>365</v>
      </c>
      <c r="C461" s="442" t="s">
        <v>299</v>
      </c>
      <c r="D461" s="442" t="s">
        <v>326</v>
      </c>
      <c r="E461" s="442" t="s">
        <v>375</v>
      </c>
      <c r="F461" s="442" t="s">
        <v>376</v>
      </c>
      <c r="G461" s="442" t="s">
        <v>377</v>
      </c>
      <c r="H461" s="259" t="s">
        <v>336</v>
      </c>
    </row>
    <row r="462" spans="1:15" ht="16.5" customHeight="1" x14ac:dyDescent="0.25">
      <c r="A462" s="269" t="s">
        <v>285</v>
      </c>
      <c r="B462" s="270" t="s">
        <v>359</v>
      </c>
      <c r="C462" s="270" t="s">
        <v>360</v>
      </c>
      <c r="D462" s="452">
        <v>100</v>
      </c>
      <c r="E462" s="279">
        <v>4463100000</v>
      </c>
      <c r="F462" s="400">
        <v>3603745816</v>
      </c>
      <c r="G462" s="455">
        <f t="shared" ref="G462:G463" si="29">+F462/E462</f>
        <v>0.80745352243955992</v>
      </c>
      <c r="H462" s="401"/>
    </row>
    <row r="463" spans="1:15" ht="16.5" customHeight="1" x14ac:dyDescent="0.25">
      <c r="A463" s="290" t="s">
        <v>287</v>
      </c>
      <c r="B463" s="270" t="s">
        <v>359</v>
      </c>
      <c r="C463" s="270" t="s">
        <v>360</v>
      </c>
      <c r="D463" s="452">
        <v>100</v>
      </c>
      <c r="E463" s="279">
        <v>4463100000</v>
      </c>
      <c r="F463" s="400">
        <v>3603745816</v>
      </c>
      <c r="G463" s="455">
        <f t="shared" si="29"/>
        <v>0.80745352243955992</v>
      </c>
      <c r="H463" s="307"/>
    </row>
    <row r="464" spans="1:15" ht="16.5" customHeight="1" x14ac:dyDescent="0.25">
      <c r="A464" s="290" t="s">
        <v>288</v>
      </c>
      <c r="B464" s="306" t="s">
        <v>359</v>
      </c>
      <c r="C464" s="306" t="s">
        <v>360</v>
      </c>
      <c r="D464" s="459">
        <v>100</v>
      </c>
      <c r="E464" s="308">
        <v>5463100000</v>
      </c>
      <c r="F464" s="308">
        <v>3633620826</v>
      </c>
      <c r="G464" s="460">
        <f t="shared" ref="G464:G473" si="30">F464/E464</f>
        <v>0.66512068715564421</v>
      </c>
      <c r="H464" s="307"/>
    </row>
    <row r="465" spans="1:15" ht="16.5" customHeight="1" x14ac:dyDescent="0.25">
      <c r="A465" s="290" t="s">
        <v>289</v>
      </c>
      <c r="B465" s="306" t="s">
        <v>359</v>
      </c>
      <c r="C465" s="306" t="s">
        <v>360</v>
      </c>
      <c r="D465" s="461">
        <v>100</v>
      </c>
      <c r="E465" s="308">
        <v>5463100000</v>
      </c>
      <c r="F465" s="308">
        <v>3941021398</v>
      </c>
      <c r="G465" s="460">
        <f t="shared" si="30"/>
        <v>0.72138921088759134</v>
      </c>
      <c r="H465" s="307"/>
    </row>
    <row r="466" spans="1:15" ht="16.5" customHeight="1" x14ac:dyDescent="0.25">
      <c r="A466" s="290" t="s">
        <v>290</v>
      </c>
      <c r="B466" s="306" t="s">
        <v>359</v>
      </c>
      <c r="C466" s="306" t="s">
        <v>360</v>
      </c>
      <c r="D466" s="461">
        <v>100</v>
      </c>
      <c r="E466" s="308">
        <v>5463100000</v>
      </c>
      <c r="F466" s="308">
        <v>4856716011</v>
      </c>
      <c r="G466" s="462">
        <f t="shared" si="30"/>
        <v>0.88900368124325013</v>
      </c>
      <c r="H466" s="307"/>
      <c r="O466" s="297"/>
    </row>
    <row r="467" spans="1:15" ht="16.5" customHeight="1" x14ac:dyDescent="0.25">
      <c r="A467" s="290" t="s">
        <v>291</v>
      </c>
      <c r="B467" s="306" t="s">
        <v>359</v>
      </c>
      <c r="C467" s="306" t="s">
        <v>360</v>
      </c>
      <c r="D467" s="461">
        <v>100</v>
      </c>
      <c r="E467" s="308">
        <v>5873100000</v>
      </c>
      <c r="F467" s="308">
        <v>4906293889</v>
      </c>
      <c r="G467" s="462">
        <f t="shared" si="30"/>
        <v>0.83538402019376479</v>
      </c>
      <c r="H467" s="307"/>
    </row>
    <row r="468" spans="1:15" x14ac:dyDescent="0.25">
      <c r="A468" s="290" t="s">
        <v>276</v>
      </c>
      <c r="B468" s="306" t="s">
        <v>359</v>
      </c>
      <c r="C468" s="306" t="s">
        <v>360</v>
      </c>
      <c r="D468" s="461">
        <v>100</v>
      </c>
      <c r="E468" s="308">
        <v>5873100000</v>
      </c>
      <c r="F468" s="308">
        <v>4906293889</v>
      </c>
      <c r="G468" s="462">
        <f t="shared" si="30"/>
        <v>0.83538402019376479</v>
      </c>
      <c r="H468" s="307"/>
      <c r="O468" s="297"/>
    </row>
    <row r="469" spans="1:15" x14ac:dyDescent="0.25">
      <c r="A469" s="290" t="s">
        <v>277</v>
      </c>
      <c r="B469" s="306" t="s">
        <v>359</v>
      </c>
      <c r="C469" s="306" t="s">
        <v>360</v>
      </c>
      <c r="D469" s="461">
        <v>100</v>
      </c>
      <c r="E469" s="308">
        <v>5873100000</v>
      </c>
      <c r="F469" s="308">
        <v>5327478752</v>
      </c>
      <c r="G469" s="462">
        <f t="shared" si="30"/>
        <v>0.90709825339258654</v>
      </c>
      <c r="H469" s="307"/>
    </row>
    <row r="470" spans="1:15" x14ac:dyDescent="0.25">
      <c r="A470" s="290" t="s">
        <v>278</v>
      </c>
      <c r="B470" s="306" t="s">
        <v>359</v>
      </c>
      <c r="C470" s="306" t="s">
        <v>360</v>
      </c>
      <c r="D470" s="461">
        <v>100</v>
      </c>
      <c r="E470" s="308">
        <v>7980457084</v>
      </c>
      <c r="F470" s="308">
        <v>5327478752</v>
      </c>
      <c r="G470" s="462">
        <f t="shared" si="30"/>
        <v>0.66756561634559131</v>
      </c>
      <c r="H470" s="307"/>
      <c r="O470" s="297"/>
    </row>
    <row r="471" spans="1:15" x14ac:dyDescent="0.25">
      <c r="A471" s="290" t="s">
        <v>279</v>
      </c>
      <c r="B471" s="306" t="s">
        <v>359</v>
      </c>
      <c r="C471" s="306" t="s">
        <v>360</v>
      </c>
      <c r="D471" s="461">
        <v>100</v>
      </c>
      <c r="E471" s="308">
        <v>7980457084</v>
      </c>
      <c r="F471" s="308">
        <v>5327478752</v>
      </c>
      <c r="G471" s="462">
        <f t="shared" si="30"/>
        <v>0.66756561634559131</v>
      </c>
      <c r="H471" s="307"/>
      <c r="O471" s="297"/>
    </row>
    <row r="472" spans="1:15" x14ac:dyDescent="0.25">
      <c r="A472" s="290" t="s">
        <v>281</v>
      </c>
      <c r="B472" s="306" t="s">
        <v>359</v>
      </c>
      <c r="C472" s="306" t="s">
        <v>360</v>
      </c>
      <c r="D472" s="461">
        <v>100</v>
      </c>
      <c r="E472" s="308">
        <v>8130457084</v>
      </c>
      <c r="F472" s="308">
        <v>5490474155</v>
      </c>
      <c r="G472" s="462">
        <f t="shared" si="30"/>
        <v>0.67529710793317554</v>
      </c>
      <c r="H472" s="307"/>
    </row>
    <row r="473" spans="1:15" ht="15.75" thickBot="1" x14ac:dyDescent="0.3">
      <c r="A473" s="303" t="s">
        <v>282</v>
      </c>
      <c r="B473" s="306" t="s">
        <v>359</v>
      </c>
      <c r="C473" s="306" t="s">
        <v>360</v>
      </c>
      <c r="D473" s="461">
        <v>100</v>
      </c>
      <c r="E473" s="308">
        <v>8130457084</v>
      </c>
      <c r="F473" s="308">
        <v>6058406344</v>
      </c>
      <c r="G473" s="462">
        <f t="shared" si="30"/>
        <v>0.74514953850779098</v>
      </c>
      <c r="H473" s="441"/>
    </row>
    <row r="474" spans="1:15" ht="15.75" thickBot="1" x14ac:dyDescent="0.3"/>
    <row r="475" spans="1:15" ht="20.25" x14ac:dyDescent="0.3">
      <c r="A475" s="871" t="s">
        <v>378</v>
      </c>
      <c r="B475" s="872"/>
      <c r="C475" s="872"/>
      <c r="D475" s="872"/>
      <c r="E475" s="872"/>
      <c r="F475" s="872"/>
      <c r="G475" s="872"/>
      <c r="H475" s="873"/>
    </row>
    <row r="476" spans="1:15" ht="52.5" customHeight="1" x14ac:dyDescent="0.25">
      <c r="A476" s="257" t="s">
        <v>23</v>
      </c>
      <c r="B476" s="258" t="s">
        <v>365</v>
      </c>
      <c r="C476" s="442" t="s">
        <v>299</v>
      </c>
      <c r="D476" s="442" t="s">
        <v>379</v>
      </c>
      <c r="E476" s="442" t="s">
        <v>380</v>
      </c>
      <c r="F476" s="442" t="s">
        <v>381</v>
      </c>
      <c r="G476" s="442" t="s">
        <v>382</v>
      </c>
      <c r="H476" s="259" t="s">
        <v>336</v>
      </c>
    </row>
    <row r="477" spans="1:15" ht="16.5" customHeight="1" x14ac:dyDescent="0.25">
      <c r="A477" s="463" t="s">
        <v>285</v>
      </c>
      <c r="B477" s="143" t="s">
        <v>359</v>
      </c>
      <c r="C477" s="143" t="s">
        <v>360</v>
      </c>
      <c r="D477" s="459">
        <v>100</v>
      </c>
      <c r="E477" s="283">
        <v>18621802000</v>
      </c>
      <c r="F477" s="459">
        <v>0</v>
      </c>
      <c r="G477" s="464">
        <f>+F477/E477</f>
        <v>0</v>
      </c>
      <c r="H477" s="465"/>
    </row>
    <row r="478" spans="1:15" ht="16.5" customHeight="1" x14ac:dyDescent="0.25">
      <c r="A478" s="278" t="s">
        <v>287</v>
      </c>
      <c r="B478" s="143" t="s">
        <v>359</v>
      </c>
      <c r="C478" s="143" t="s">
        <v>360</v>
      </c>
      <c r="D478" s="459">
        <v>100</v>
      </c>
      <c r="E478" s="283">
        <v>18621802000</v>
      </c>
      <c r="F478" s="466">
        <v>4068900</v>
      </c>
      <c r="G478" s="464">
        <f t="shared" ref="G478:G480" si="31">+F478/E478</f>
        <v>2.1850194734107902E-4</v>
      </c>
      <c r="H478" s="465"/>
    </row>
    <row r="479" spans="1:15" ht="16.5" customHeight="1" x14ac:dyDescent="0.25">
      <c r="A479" s="278" t="s">
        <v>288</v>
      </c>
      <c r="B479" s="459" t="s">
        <v>359</v>
      </c>
      <c r="C479" s="459" t="s">
        <v>360</v>
      </c>
      <c r="D479" s="459">
        <v>100</v>
      </c>
      <c r="E479" s="283">
        <v>18621802000</v>
      </c>
      <c r="F479" s="466">
        <v>15055718277</v>
      </c>
      <c r="G479" s="467">
        <f t="shared" si="31"/>
        <v>0.80849953602771629</v>
      </c>
      <c r="H479" s="465"/>
    </row>
    <row r="480" spans="1:15" ht="16.5" customHeight="1" x14ac:dyDescent="0.25">
      <c r="A480" s="278" t="s">
        <v>289</v>
      </c>
      <c r="B480" s="459" t="s">
        <v>359</v>
      </c>
      <c r="C480" s="459" t="s">
        <v>360</v>
      </c>
      <c r="D480" s="459">
        <v>100</v>
      </c>
      <c r="E480" s="283">
        <v>18621802000</v>
      </c>
      <c r="F480" s="468">
        <v>15076961844</v>
      </c>
      <c r="G480" s="467">
        <f t="shared" si="31"/>
        <v>0.80964032610807479</v>
      </c>
      <c r="H480" s="465"/>
    </row>
    <row r="481" spans="1:8" ht="16.5" customHeight="1" x14ac:dyDescent="0.25">
      <c r="A481" s="469" t="s">
        <v>290</v>
      </c>
      <c r="B481" s="470" t="s">
        <v>359</v>
      </c>
      <c r="C481" s="470" t="s">
        <v>360</v>
      </c>
      <c r="D481" s="459">
        <v>100</v>
      </c>
      <c r="E481" s="471">
        <v>18621802000</v>
      </c>
      <c r="F481" s="471">
        <f>+G52</f>
        <v>15108280377</v>
      </c>
      <c r="G481" s="472">
        <f t="shared" ref="G481:G488" si="32">F481/E481</f>
        <v>0.81132214685775306</v>
      </c>
      <c r="H481" s="473"/>
    </row>
    <row r="482" spans="1:8" ht="16.5" customHeight="1" x14ac:dyDescent="0.25">
      <c r="A482" s="469" t="s">
        <v>291</v>
      </c>
      <c r="B482" s="470" t="s">
        <v>359</v>
      </c>
      <c r="C482" s="470" t="s">
        <v>360</v>
      </c>
      <c r="D482" s="474">
        <v>100</v>
      </c>
      <c r="E482" s="475">
        <f>+E413</f>
        <v>18621802000</v>
      </c>
      <c r="F482" s="475">
        <f>+F413</f>
        <v>15130865377</v>
      </c>
      <c r="G482" s="476">
        <f>F482/E482</f>
        <v>0.81253497255528762</v>
      </c>
      <c r="H482" s="302"/>
    </row>
    <row r="483" spans="1:8" x14ac:dyDescent="0.25">
      <c r="A483" s="469" t="s">
        <v>276</v>
      </c>
      <c r="B483" s="470" t="s">
        <v>359</v>
      </c>
      <c r="C483" s="470" t="s">
        <v>360</v>
      </c>
      <c r="D483" s="474">
        <v>100</v>
      </c>
      <c r="E483" s="475">
        <f>+E414</f>
        <v>18621802000</v>
      </c>
      <c r="F483" s="299">
        <v>15153450377</v>
      </c>
      <c r="G483" s="476">
        <f>F483/E483</f>
        <v>0.81374779825282217</v>
      </c>
      <c r="H483" s="302"/>
    </row>
    <row r="484" spans="1:8" x14ac:dyDescent="0.25">
      <c r="A484" s="469" t="s">
        <v>277</v>
      </c>
      <c r="B484" s="470" t="s">
        <v>359</v>
      </c>
      <c r="C484" s="470" t="s">
        <v>360</v>
      </c>
      <c r="D484" s="474">
        <v>100</v>
      </c>
      <c r="E484" s="475">
        <f>+E415</f>
        <v>18621802000</v>
      </c>
      <c r="F484" s="299">
        <v>15176035377</v>
      </c>
      <c r="G484" s="476">
        <f>F484/E484</f>
        <v>0.81496062395035673</v>
      </c>
      <c r="H484" s="302"/>
    </row>
    <row r="485" spans="1:8" x14ac:dyDescent="0.25">
      <c r="A485" s="469" t="s">
        <v>278</v>
      </c>
      <c r="B485" s="470" t="s">
        <v>359</v>
      </c>
      <c r="C485" s="470" t="s">
        <v>360</v>
      </c>
      <c r="D485" s="474">
        <v>100</v>
      </c>
      <c r="E485" s="475">
        <f>+E416</f>
        <v>18621802000</v>
      </c>
      <c r="F485" s="299">
        <v>15201923910</v>
      </c>
      <c r="G485" s="476">
        <f t="shared" si="32"/>
        <v>0.81635085100786697</v>
      </c>
      <c r="H485" s="302"/>
    </row>
    <row r="486" spans="1:8" x14ac:dyDescent="0.25">
      <c r="A486" s="469" t="s">
        <v>279</v>
      </c>
      <c r="B486" s="301"/>
      <c r="C486" s="301"/>
      <c r="D486" s="301"/>
      <c r="E486" s="301"/>
      <c r="F486" s="301"/>
      <c r="G486" s="301" t="e">
        <f t="shared" si="32"/>
        <v>#DIV/0!</v>
      </c>
      <c r="H486" s="302"/>
    </row>
    <row r="487" spans="1:8" x14ac:dyDescent="0.25">
      <c r="A487" s="469" t="s">
        <v>281</v>
      </c>
      <c r="B487" s="301"/>
      <c r="C487" s="301"/>
      <c r="D487" s="301"/>
      <c r="E487" s="301"/>
      <c r="F487" s="301"/>
      <c r="G487" s="301" t="e">
        <f t="shared" si="32"/>
        <v>#DIV/0!</v>
      </c>
      <c r="H487" s="302"/>
    </row>
    <row r="488" spans="1:8" ht="15.75" thickBot="1" x14ac:dyDescent="0.3">
      <c r="A488" s="477" t="s">
        <v>282</v>
      </c>
      <c r="B488" s="305"/>
      <c r="C488" s="305"/>
      <c r="D488" s="305"/>
      <c r="E488" s="305"/>
      <c r="F488" s="305"/>
      <c r="G488" s="305" t="e">
        <f t="shared" si="32"/>
        <v>#DIV/0!</v>
      </c>
      <c r="H488" s="437"/>
    </row>
    <row r="490" spans="1:8" ht="20.25" hidden="1" x14ac:dyDescent="0.3">
      <c r="A490" s="871" t="s">
        <v>383</v>
      </c>
      <c r="B490" s="872"/>
      <c r="C490" s="872"/>
      <c r="D490" s="872"/>
      <c r="E490" s="872"/>
      <c r="F490" s="872"/>
      <c r="G490" s="872"/>
      <c r="H490" s="873"/>
    </row>
    <row r="491" spans="1:8" ht="63.75" hidden="1" customHeight="1" x14ac:dyDescent="0.25">
      <c r="A491" s="257" t="s">
        <v>24</v>
      </c>
      <c r="B491" s="258" t="s">
        <v>365</v>
      </c>
      <c r="C491" s="442" t="s">
        <v>299</v>
      </c>
      <c r="D491" s="442" t="s">
        <v>384</v>
      </c>
      <c r="E491" s="442" t="s">
        <v>385</v>
      </c>
      <c r="F491" s="442" t="s">
        <v>386</v>
      </c>
      <c r="G491" s="442" t="s">
        <v>387</v>
      </c>
      <c r="H491" s="259" t="s">
        <v>336</v>
      </c>
    </row>
    <row r="492" spans="1:8" hidden="1" x14ac:dyDescent="0.25">
      <c r="A492" s="290" t="s">
        <v>285</v>
      </c>
      <c r="B492" s="306"/>
      <c r="C492" s="306"/>
      <c r="D492" s="306"/>
      <c r="E492" s="306"/>
      <c r="F492" s="306"/>
      <c r="G492" s="306" t="e">
        <f>F492/E492</f>
        <v>#DIV/0!</v>
      </c>
      <c r="H492" s="307"/>
    </row>
    <row r="493" spans="1:8" hidden="1" x14ac:dyDescent="0.25">
      <c r="A493" s="290" t="s">
        <v>287</v>
      </c>
      <c r="B493" s="306"/>
      <c r="C493" s="306"/>
      <c r="D493" s="306"/>
      <c r="E493" s="306"/>
      <c r="F493" s="306"/>
      <c r="G493" s="306" t="e">
        <f t="shared" ref="G493:G503" si="33">F493/E493</f>
        <v>#DIV/0!</v>
      </c>
      <c r="H493" s="307"/>
    </row>
    <row r="494" spans="1:8" hidden="1" x14ac:dyDescent="0.25">
      <c r="A494" s="290" t="s">
        <v>288</v>
      </c>
      <c r="B494" s="306"/>
      <c r="C494" s="306"/>
      <c r="D494" s="306"/>
      <c r="E494" s="306"/>
      <c r="F494" s="306"/>
      <c r="G494" s="306" t="e">
        <f t="shared" si="33"/>
        <v>#DIV/0!</v>
      </c>
      <c r="H494" s="307"/>
    </row>
    <row r="495" spans="1:8" hidden="1" x14ac:dyDescent="0.25">
      <c r="A495" s="290" t="s">
        <v>289</v>
      </c>
      <c r="B495" s="306"/>
      <c r="C495" s="306"/>
      <c r="D495" s="306"/>
      <c r="E495" s="306"/>
      <c r="F495" s="306"/>
      <c r="G495" s="306" t="e">
        <f t="shared" si="33"/>
        <v>#DIV/0!</v>
      </c>
      <c r="H495" s="307"/>
    </row>
    <row r="496" spans="1:8" hidden="1" x14ac:dyDescent="0.25">
      <c r="A496" s="290" t="s">
        <v>290</v>
      </c>
      <c r="B496" s="306"/>
      <c r="C496" s="306"/>
      <c r="D496" s="306"/>
      <c r="E496" s="306"/>
      <c r="F496" s="306"/>
      <c r="G496" s="306" t="e">
        <f t="shared" si="33"/>
        <v>#DIV/0!</v>
      </c>
      <c r="H496" s="307"/>
    </row>
    <row r="497" spans="1:44" hidden="1" x14ac:dyDescent="0.25">
      <c r="A497" s="290" t="s">
        <v>291</v>
      </c>
      <c r="B497" s="306"/>
      <c r="C497" s="306"/>
      <c r="D497" s="306"/>
      <c r="E497" s="306"/>
      <c r="F497" s="306"/>
      <c r="G497" s="306" t="e">
        <f t="shared" si="33"/>
        <v>#DIV/0!</v>
      </c>
      <c r="H497" s="307"/>
    </row>
    <row r="498" spans="1:44" hidden="1" x14ac:dyDescent="0.25">
      <c r="A498" s="290" t="s">
        <v>276</v>
      </c>
      <c r="B498" s="306"/>
      <c r="C498" s="306"/>
      <c r="D498" s="306"/>
      <c r="E498" s="306"/>
      <c r="F498" s="306"/>
      <c r="G498" s="306" t="e">
        <f t="shared" si="33"/>
        <v>#DIV/0!</v>
      </c>
      <c r="H498" s="307"/>
    </row>
    <row r="499" spans="1:44" hidden="1" x14ac:dyDescent="0.25">
      <c r="A499" s="290" t="s">
        <v>277</v>
      </c>
      <c r="B499" s="306"/>
      <c r="C499" s="306"/>
      <c r="D499" s="306"/>
      <c r="E499" s="306"/>
      <c r="F499" s="306"/>
      <c r="G499" s="306" t="e">
        <f t="shared" si="33"/>
        <v>#DIV/0!</v>
      </c>
      <c r="H499" s="307"/>
    </row>
    <row r="500" spans="1:44" hidden="1" x14ac:dyDescent="0.25">
      <c r="A500" s="290" t="s">
        <v>278</v>
      </c>
      <c r="B500" s="306"/>
      <c r="C500" s="306"/>
      <c r="D500" s="306"/>
      <c r="E500" s="306"/>
      <c r="F500" s="306"/>
      <c r="G500" s="306" t="e">
        <f t="shared" si="33"/>
        <v>#DIV/0!</v>
      </c>
      <c r="H500" s="307"/>
    </row>
    <row r="501" spans="1:44" hidden="1" x14ac:dyDescent="0.25">
      <c r="A501" s="290" t="s">
        <v>279</v>
      </c>
      <c r="B501" s="306"/>
      <c r="C501" s="306"/>
      <c r="D501" s="306"/>
      <c r="E501" s="306"/>
      <c r="F501" s="306"/>
      <c r="G501" s="306" t="e">
        <f t="shared" si="33"/>
        <v>#DIV/0!</v>
      </c>
      <c r="H501" s="307"/>
    </row>
    <row r="502" spans="1:44" hidden="1" x14ac:dyDescent="0.25">
      <c r="A502" s="290" t="s">
        <v>281</v>
      </c>
      <c r="B502" s="306"/>
      <c r="C502" s="306"/>
      <c r="D502" s="306"/>
      <c r="E502" s="306"/>
      <c r="F502" s="306"/>
      <c r="G502" s="306" t="e">
        <f t="shared" si="33"/>
        <v>#DIV/0!</v>
      </c>
      <c r="H502" s="307"/>
    </row>
    <row r="503" spans="1:44" ht="15.75" hidden="1" thickBot="1" x14ac:dyDescent="0.3">
      <c r="A503" s="303" t="s">
        <v>282</v>
      </c>
      <c r="B503" s="310"/>
      <c r="C503" s="310"/>
      <c r="D503" s="310"/>
      <c r="E503" s="310"/>
      <c r="F503" s="310"/>
      <c r="G503" s="310" t="e">
        <f t="shared" si="33"/>
        <v>#DIV/0!</v>
      </c>
      <c r="H503" s="441"/>
    </row>
    <row r="504" spans="1:44" ht="26.25" customHeight="1" x14ac:dyDescent="0.25">
      <c r="A504" s="478" t="s">
        <v>145</v>
      </c>
      <c r="B504" s="243"/>
      <c r="C504" s="243"/>
      <c r="D504" s="243"/>
      <c r="E504" s="244"/>
      <c r="F504" s="244"/>
      <c r="G504" s="244"/>
      <c r="H504" s="244"/>
      <c r="I504" s="479"/>
      <c r="J504" s="479"/>
      <c r="K504" s="479"/>
      <c r="L504" s="479"/>
      <c r="M504" s="479"/>
      <c r="N504" s="244"/>
      <c r="O504" s="480"/>
      <c r="P504" s="244"/>
      <c r="Q504" s="244"/>
      <c r="R504" s="244"/>
      <c r="S504" s="244"/>
      <c r="T504" s="244"/>
      <c r="U504" s="244"/>
      <c r="V504" s="244"/>
      <c r="W504" s="244"/>
      <c r="X504" s="243"/>
      <c r="Y504" s="243"/>
      <c r="Z504" s="243"/>
      <c r="AA504" s="243"/>
      <c r="AB504" s="243"/>
      <c r="AC504" s="243"/>
      <c r="AD504" s="481"/>
      <c r="AE504" s="481"/>
      <c r="AF504" s="481"/>
      <c r="AG504" s="481"/>
      <c r="AH504" s="481"/>
      <c r="AI504" s="481"/>
      <c r="AJ504" s="482"/>
      <c r="AK504" s="482"/>
      <c r="AL504" s="483"/>
      <c r="AM504" s="483"/>
      <c r="AN504" s="483"/>
      <c r="AO504" s="483"/>
      <c r="AP504" s="483"/>
      <c r="AQ504" s="483"/>
      <c r="AR504" s="483"/>
    </row>
    <row r="505" spans="1:44" x14ac:dyDescent="0.25">
      <c r="A505" s="138" t="s">
        <v>146</v>
      </c>
      <c r="B505" s="739" t="s">
        <v>147</v>
      </c>
      <c r="C505" s="740"/>
      <c r="D505" s="740"/>
      <c r="E505" s="740"/>
      <c r="F505" s="740"/>
      <c r="G505" s="740"/>
      <c r="H505" s="741"/>
      <c r="I505" s="742" t="s">
        <v>148</v>
      </c>
      <c r="J505" s="743"/>
      <c r="K505" s="743"/>
      <c r="L505" s="743"/>
      <c r="M505" s="743"/>
      <c r="N505" s="743"/>
      <c r="O505" s="744"/>
    </row>
    <row r="506" spans="1:44" x14ac:dyDescent="0.25">
      <c r="A506" s="143">
        <v>13</v>
      </c>
      <c r="B506" s="598" t="s">
        <v>149</v>
      </c>
      <c r="C506" s="598"/>
      <c r="D506" s="598"/>
      <c r="E506" s="598"/>
      <c r="F506" s="598"/>
      <c r="G506" s="598"/>
      <c r="H506" s="598"/>
      <c r="I506" s="598" t="s">
        <v>150</v>
      </c>
      <c r="J506" s="598"/>
      <c r="K506" s="598"/>
      <c r="L506" s="598"/>
      <c r="M506" s="598"/>
      <c r="N506" s="598"/>
      <c r="O506" s="598"/>
    </row>
    <row r="507" spans="1:44" x14ac:dyDescent="0.25">
      <c r="A507" s="143">
        <v>14</v>
      </c>
      <c r="B507" s="598" t="s">
        <v>151</v>
      </c>
      <c r="C507" s="598"/>
      <c r="D507" s="598"/>
      <c r="E507" s="598"/>
      <c r="F507" s="598"/>
      <c r="G507" s="598"/>
      <c r="H507" s="598"/>
      <c r="I507" s="599" t="s">
        <v>203</v>
      </c>
      <c r="J507" s="599"/>
      <c r="K507" s="599"/>
      <c r="L507" s="599"/>
      <c r="M507" s="599"/>
      <c r="N507" s="599"/>
      <c r="O507" s="599"/>
    </row>
  </sheetData>
  <mergeCells count="218">
    <mergeCell ref="A1:B3"/>
    <mergeCell ref="C1:N1"/>
    <mergeCell ref="C2:N2"/>
    <mergeCell ref="C3:G3"/>
    <mergeCell ref="H3:N3"/>
    <mergeCell ref="A4:B4"/>
    <mergeCell ref="C4:N4"/>
    <mergeCell ref="A61:H61"/>
    <mergeCell ref="A78:N78"/>
    <mergeCell ref="A87:N87"/>
    <mergeCell ref="A89:A91"/>
    <mergeCell ref="N89:N91"/>
    <mergeCell ref="A92:A94"/>
    <mergeCell ref="N92:N94"/>
    <mergeCell ref="A5:B5"/>
    <mergeCell ref="C5:N5"/>
    <mergeCell ref="A7:H7"/>
    <mergeCell ref="A16:H16"/>
    <mergeCell ref="A31:H31"/>
    <mergeCell ref="A46:H46"/>
    <mergeCell ref="A104:A106"/>
    <mergeCell ref="N104:N106"/>
    <mergeCell ref="A107:A109"/>
    <mergeCell ref="N107:N109"/>
    <mergeCell ref="A110:A112"/>
    <mergeCell ref="N110:N112"/>
    <mergeCell ref="A95:A97"/>
    <mergeCell ref="N95:N97"/>
    <mergeCell ref="A98:A100"/>
    <mergeCell ref="N98:N100"/>
    <mergeCell ref="A101:A103"/>
    <mergeCell ref="N101:N103"/>
    <mergeCell ref="A126:N126"/>
    <mergeCell ref="A128:A130"/>
    <mergeCell ref="N128:N130"/>
    <mergeCell ref="A131:A133"/>
    <mergeCell ref="N131:N133"/>
    <mergeCell ref="A134:A136"/>
    <mergeCell ref="N134:N136"/>
    <mergeCell ref="A113:A115"/>
    <mergeCell ref="N113:N115"/>
    <mergeCell ref="A116:A118"/>
    <mergeCell ref="N116:N118"/>
    <mergeCell ref="A119:A121"/>
    <mergeCell ref="A122:A124"/>
    <mergeCell ref="N122:N124"/>
    <mergeCell ref="A146:A148"/>
    <mergeCell ref="N146:N148"/>
    <mergeCell ref="A149:A151"/>
    <mergeCell ref="N149:N151"/>
    <mergeCell ref="A152:A154"/>
    <mergeCell ref="N152:N154"/>
    <mergeCell ref="A137:A139"/>
    <mergeCell ref="N137:N139"/>
    <mergeCell ref="A140:A142"/>
    <mergeCell ref="N140:N142"/>
    <mergeCell ref="A143:A145"/>
    <mergeCell ref="N143:N145"/>
    <mergeCell ref="A166:N166"/>
    <mergeCell ref="A168:A170"/>
    <mergeCell ref="N168:N170"/>
    <mergeCell ref="A171:A173"/>
    <mergeCell ref="N171:N173"/>
    <mergeCell ref="A174:A176"/>
    <mergeCell ref="N174:N176"/>
    <mergeCell ref="A155:A157"/>
    <mergeCell ref="N155:N157"/>
    <mergeCell ref="A158:A160"/>
    <mergeCell ref="N158:N160"/>
    <mergeCell ref="A161:A163"/>
    <mergeCell ref="N161:N163"/>
    <mergeCell ref="A186:A188"/>
    <mergeCell ref="N186:N188"/>
    <mergeCell ref="A189:A191"/>
    <mergeCell ref="N189:N191"/>
    <mergeCell ref="A192:A194"/>
    <mergeCell ref="N192:N194"/>
    <mergeCell ref="A177:A179"/>
    <mergeCell ref="N177:N179"/>
    <mergeCell ref="A180:A182"/>
    <mergeCell ref="N180:N182"/>
    <mergeCell ref="A183:A185"/>
    <mergeCell ref="N183:N185"/>
    <mergeCell ref="A205:G205"/>
    <mergeCell ref="A210:A211"/>
    <mergeCell ref="B210:B211"/>
    <mergeCell ref="C210:C211"/>
    <mergeCell ref="A212:A213"/>
    <mergeCell ref="B212:B213"/>
    <mergeCell ref="C212:C213"/>
    <mergeCell ref="A195:A197"/>
    <mergeCell ref="N195:N197"/>
    <mergeCell ref="A198:A200"/>
    <mergeCell ref="N198:N200"/>
    <mergeCell ref="A201:A203"/>
    <mergeCell ref="N201:N203"/>
    <mergeCell ref="A225:A229"/>
    <mergeCell ref="B225:B227"/>
    <mergeCell ref="C225:C227"/>
    <mergeCell ref="A230:A234"/>
    <mergeCell ref="B230:B232"/>
    <mergeCell ref="C230:C232"/>
    <mergeCell ref="B214:B216"/>
    <mergeCell ref="C214:C215"/>
    <mergeCell ref="A215:A216"/>
    <mergeCell ref="A218:G218"/>
    <mergeCell ref="A220:A224"/>
    <mergeCell ref="B220:B222"/>
    <mergeCell ref="C220:C222"/>
    <mergeCell ref="A245:A249"/>
    <mergeCell ref="B245:B247"/>
    <mergeCell ref="C245:C247"/>
    <mergeCell ref="A250:A254"/>
    <mergeCell ref="B250:B252"/>
    <mergeCell ref="C250:C252"/>
    <mergeCell ref="A235:A239"/>
    <mergeCell ref="B235:B237"/>
    <mergeCell ref="C235:C237"/>
    <mergeCell ref="A240:A244"/>
    <mergeCell ref="B240:B242"/>
    <mergeCell ref="C240:C242"/>
    <mergeCell ref="A265:A269"/>
    <mergeCell ref="B265:B267"/>
    <mergeCell ref="C265:C267"/>
    <mergeCell ref="A270:A274"/>
    <mergeCell ref="B270:B272"/>
    <mergeCell ref="C270:C272"/>
    <mergeCell ref="A255:A259"/>
    <mergeCell ref="B255:B257"/>
    <mergeCell ref="C255:C257"/>
    <mergeCell ref="A260:A264"/>
    <mergeCell ref="B260:B262"/>
    <mergeCell ref="C260:C262"/>
    <mergeCell ref="A293:A297"/>
    <mergeCell ref="B293:B295"/>
    <mergeCell ref="C293:C295"/>
    <mergeCell ref="A298:A302"/>
    <mergeCell ref="B298:B300"/>
    <mergeCell ref="C298:C300"/>
    <mergeCell ref="A275:A279"/>
    <mergeCell ref="A281:G281"/>
    <mergeCell ref="A283:A287"/>
    <mergeCell ref="B283:B285"/>
    <mergeCell ref="C283:C285"/>
    <mergeCell ref="A288:A292"/>
    <mergeCell ref="B288:B290"/>
    <mergeCell ref="C288:C290"/>
    <mergeCell ref="A313:A317"/>
    <mergeCell ref="B313:B315"/>
    <mergeCell ref="C313:C315"/>
    <mergeCell ref="A318:A322"/>
    <mergeCell ref="B318:B320"/>
    <mergeCell ref="C318:C320"/>
    <mergeCell ref="A303:A307"/>
    <mergeCell ref="B303:B305"/>
    <mergeCell ref="C303:C305"/>
    <mergeCell ref="A308:A312"/>
    <mergeCell ref="B308:B310"/>
    <mergeCell ref="C308:C310"/>
    <mergeCell ref="A333:A337"/>
    <mergeCell ref="B333:B335"/>
    <mergeCell ref="C333:C335"/>
    <mergeCell ref="A338:A342"/>
    <mergeCell ref="B338:B340"/>
    <mergeCell ref="C338:C340"/>
    <mergeCell ref="A323:A327"/>
    <mergeCell ref="B323:B325"/>
    <mergeCell ref="C323:C325"/>
    <mergeCell ref="A328:A332"/>
    <mergeCell ref="B328:B330"/>
    <mergeCell ref="C328:C330"/>
    <mergeCell ref="A358:A362"/>
    <mergeCell ref="B358:B360"/>
    <mergeCell ref="C358:C360"/>
    <mergeCell ref="A363:A367"/>
    <mergeCell ref="B363:B365"/>
    <mergeCell ref="C363:C365"/>
    <mergeCell ref="A346:G346"/>
    <mergeCell ref="A348:A352"/>
    <mergeCell ref="B348:B350"/>
    <mergeCell ref="C348:C350"/>
    <mergeCell ref="A353:A357"/>
    <mergeCell ref="B353:B355"/>
    <mergeCell ref="C353:C355"/>
    <mergeCell ref="A378:A382"/>
    <mergeCell ref="B378:B380"/>
    <mergeCell ref="C378:C380"/>
    <mergeCell ref="A383:A387"/>
    <mergeCell ref="B383:B385"/>
    <mergeCell ref="C383:C385"/>
    <mergeCell ref="A368:A372"/>
    <mergeCell ref="B368:B370"/>
    <mergeCell ref="C368:C370"/>
    <mergeCell ref="A373:A377"/>
    <mergeCell ref="B373:B375"/>
    <mergeCell ref="C373:C375"/>
    <mergeCell ref="A398:A402"/>
    <mergeCell ref="B398:B400"/>
    <mergeCell ref="C398:C400"/>
    <mergeCell ref="A406:G406"/>
    <mergeCell ref="A421:G421"/>
    <mergeCell ref="A436:H436"/>
    <mergeCell ref="A388:A392"/>
    <mergeCell ref="B388:B390"/>
    <mergeCell ref="C388:C390"/>
    <mergeCell ref="A393:A397"/>
    <mergeCell ref="B393:B395"/>
    <mergeCell ref="C393:C395"/>
    <mergeCell ref="B506:H506"/>
    <mergeCell ref="I506:O506"/>
    <mergeCell ref="B507:H507"/>
    <mergeCell ref="I507:O507"/>
    <mergeCell ref="A445:H445"/>
    <mergeCell ref="A460:H460"/>
    <mergeCell ref="A475:H475"/>
    <mergeCell ref="A490:H490"/>
    <mergeCell ref="B505:H505"/>
    <mergeCell ref="I505:O505"/>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GESTIÓN</vt:lpstr>
      <vt:lpstr>INVERSIÓN</vt:lpstr>
      <vt:lpstr>ACTIVIDADES</vt:lpstr>
      <vt:lpstr>TERRITORIALIZACIÓN</vt:lpstr>
      <vt:lpstr>SPI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alquiler241 SPCI</dc:creator>
  <cp:lastModifiedBy>alquiler241 SPCI</cp:lastModifiedBy>
  <dcterms:created xsi:type="dcterms:W3CDTF">2023-10-15T02:16:11Z</dcterms:created>
  <dcterms:modified xsi:type="dcterms:W3CDTF">2023-10-30T18:29:43Z</dcterms:modified>
</cp:coreProperties>
</file>