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821\"/>
    </mc:Choice>
  </mc:AlternateContent>
  <xr:revisionPtr revIDLastSave="0" documentId="8_{349250F3-C17A-4B20-9E14-540E1BA35B77}" xr6:coauthVersionLast="36" xr6:coauthVersionMax="36" xr10:uidLastSave="{00000000-0000-0000-0000-000000000000}"/>
  <bookViews>
    <workbookView xWindow="0" yWindow="0" windowWidth="24000" windowHeight="10920" tabRatio="373" firstSheet="2"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8_1_LOCALIDADES" localSheetId="3">TERRITORIALIZACIÓN!$P$7</definedName>
    <definedName name="_8_1_LOCALIDADES">#REF!</definedName>
    <definedName name="_xlnm._FilterDatabase" localSheetId="3" hidden="1">TERRITORIALIZACIÓN!$A$6:$CF$256</definedName>
    <definedName name="_xlnm.Print_Area" localSheetId="2">ACTIVIDADES!#REF!</definedName>
    <definedName name="_xlnm.Print_Area" localSheetId="0">GESTIÓN!$A$1:$AQ$28</definedName>
    <definedName name="_xlnm.Print_Area" localSheetId="1">INVERSIÓN!$A$1:$AP$145</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 name="_xlnm.Print_Titles" localSheetId="1">INVERSIÓN!$6:$8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142" i="6" l="1"/>
  <c r="AH141" i="6"/>
  <c r="AH143" i="6" s="1"/>
  <c r="AA142" i="6" l="1"/>
  <c r="AA141" i="6"/>
  <c r="AA143" i="6" s="1"/>
  <c r="AA128" i="6"/>
  <c r="AA92" i="6"/>
  <c r="AA74" i="6"/>
  <c r="AA68" i="6"/>
  <c r="AA38" i="6"/>
  <c r="AA32" i="6"/>
  <c r="X142" i="6" l="1"/>
  <c r="X141" i="6"/>
  <c r="Y141" i="6"/>
  <c r="X143" i="6" l="1"/>
  <c r="AK27" i="5"/>
  <c r="AL27" i="5"/>
  <c r="AK15" i="5" l="1"/>
  <c r="AJ112" i="6" l="1"/>
  <c r="AJ111" i="6"/>
  <c r="AL26" i="5"/>
  <c r="AK26" i="5"/>
  <c r="AJ100" i="6"/>
  <c r="AJ99" i="6"/>
  <c r="AL25" i="5"/>
  <c r="AK25" i="5"/>
  <c r="AL24" i="5" l="1"/>
  <c r="AK24" i="5"/>
  <c r="AL23" i="5"/>
  <c r="AK23" i="5"/>
  <c r="AJ76" i="6"/>
  <c r="AJ75" i="6"/>
  <c r="AK21" i="5"/>
  <c r="AJ64" i="6"/>
  <c r="AJ63" i="6"/>
  <c r="AJ58" i="6"/>
  <c r="AJ57" i="6"/>
  <c r="AJ52" i="6"/>
  <c r="AJ51" i="6"/>
  <c r="AK20" i="5"/>
  <c r="AK19" i="5"/>
  <c r="H106" i="6"/>
  <c r="AJ106" i="6"/>
  <c r="AJ105" i="6"/>
  <c r="AL18" i="5"/>
  <c r="AK18" i="5"/>
  <c r="AK17" i="5"/>
  <c r="AJ22" i="6"/>
  <c r="AJ21" i="6"/>
  <c r="AJ16" i="6"/>
  <c r="AJ15" i="6"/>
  <c r="AK9" i="6"/>
  <c r="AL14" i="5"/>
  <c r="AK14" i="5"/>
  <c r="AG142" i="6" l="1"/>
  <c r="AG141" i="6"/>
  <c r="AG143" i="6" s="1"/>
  <c r="W142" i="6" l="1"/>
  <c r="AF142" i="6" l="1"/>
  <c r="AJ124" i="6"/>
  <c r="AJ123" i="6"/>
  <c r="AJ118" i="6"/>
  <c r="AJ117" i="6"/>
  <c r="AJ94" i="6"/>
  <c r="AJ93" i="6"/>
  <c r="AJ88" i="6"/>
  <c r="AJ87" i="6"/>
  <c r="AJ82" i="6"/>
  <c r="AJ81" i="6"/>
  <c r="AJ70" i="6"/>
  <c r="AJ69" i="6"/>
  <c r="AJ130" i="6"/>
  <c r="AJ129" i="6"/>
  <c r="AJ136" i="6"/>
  <c r="AJ135" i="6"/>
  <c r="V44" i="6"/>
  <c r="AF44" i="6"/>
  <c r="AF43" i="6"/>
  <c r="S70" i="7"/>
  <c r="S67" i="7"/>
  <c r="S65" i="7"/>
  <c r="S63" i="7"/>
  <c r="S61" i="7"/>
  <c r="S59" i="7"/>
  <c r="S57" i="7"/>
  <c r="S55" i="7"/>
  <c r="S53" i="7"/>
  <c r="S51" i="7"/>
  <c r="S49" i="7"/>
  <c r="S47" i="7"/>
  <c r="S45" i="7"/>
  <c r="S43" i="7"/>
  <c r="S41" i="7"/>
  <c r="S39" i="7"/>
  <c r="S37" i="7"/>
  <c r="S35" i="7"/>
  <c r="S33" i="7"/>
  <c r="S31" i="7"/>
  <c r="S29" i="7"/>
  <c r="S27" i="7"/>
  <c r="S25" i="7"/>
  <c r="S23" i="7"/>
  <c r="S21" i="7"/>
  <c r="S19" i="7"/>
  <c r="S17" i="7"/>
  <c r="S15" i="7"/>
  <c r="S13" i="7"/>
  <c r="S9" i="7"/>
  <c r="S11" i="7"/>
  <c r="AF134" i="6"/>
  <c r="AF133" i="6"/>
  <c r="AF128" i="6"/>
  <c r="AF127" i="6"/>
  <c r="AF122" i="6"/>
  <c r="AF121" i="6"/>
  <c r="AF116" i="6"/>
  <c r="AF115" i="6"/>
  <c r="AF110" i="6"/>
  <c r="AF109" i="6"/>
  <c r="AF104" i="6"/>
  <c r="AF103" i="6"/>
  <c r="AF98" i="6"/>
  <c r="AF92" i="6"/>
  <c r="AF91" i="6"/>
  <c r="AF86" i="6"/>
  <c r="AF80" i="6"/>
  <c r="AF75" i="6"/>
  <c r="AF79" i="6" s="1"/>
  <c r="AF74" i="6"/>
  <c r="AF73" i="6"/>
  <c r="AF68" i="6"/>
  <c r="AF67" i="6"/>
  <c r="AF62" i="6"/>
  <c r="AF61" i="6"/>
  <c r="AF56" i="6"/>
  <c r="AF55" i="6"/>
  <c r="AF37" i="6"/>
  <c r="AF34" i="6"/>
  <c r="AJ34" i="6" s="1"/>
  <c r="AF32" i="6"/>
  <c r="AF28" i="6"/>
  <c r="AJ28" i="6" s="1"/>
  <c r="AF27" i="6"/>
  <c r="AF31" i="6" s="1"/>
  <c r="AF25" i="6"/>
  <c r="AF22" i="6"/>
  <c r="AF141" i="6" s="1"/>
  <c r="AF143" i="6" s="1"/>
  <c r="AF20" i="6"/>
  <c r="AF14" i="6"/>
  <c r="AL22" i="5"/>
  <c r="AL20" i="5"/>
  <c r="AL16" i="5"/>
  <c r="AG26" i="5"/>
  <c r="AG24" i="5"/>
  <c r="AG23" i="5"/>
  <c r="AG21" i="5"/>
  <c r="AG19" i="5"/>
  <c r="AG18" i="5"/>
  <c r="AG17" i="5"/>
  <c r="AG14" i="5"/>
  <c r="AF38" i="6" l="1"/>
  <c r="AF26" i="6"/>
  <c r="U71" i="7"/>
  <c r="T71" i="7"/>
  <c r="S69" i="7"/>
  <c r="S68" i="7"/>
  <c r="S66" i="7"/>
  <c r="S64" i="7"/>
  <c r="S62" i="7"/>
  <c r="S60" i="7"/>
  <c r="S58" i="7"/>
  <c r="S56" i="7"/>
  <c r="S54" i="7"/>
  <c r="S52" i="7"/>
  <c r="S50" i="7"/>
  <c r="S48" i="7"/>
  <c r="S46" i="7"/>
  <c r="S44" i="7"/>
  <c r="S42" i="7"/>
  <c r="S40" i="7"/>
  <c r="S38" i="7"/>
  <c r="S36" i="7"/>
  <c r="S34" i="7"/>
  <c r="S32" i="7"/>
  <c r="S30" i="7"/>
  <c r="S28" i="7"/>
  <c r="S26" i="7"/>
  <c r="S24" i="7"/>
  <c r="S22" i="7"/>
  <c r="S20" i="7"/>
  <c r="S18" i="7"/>
  <c r="S16" i="7"/>
  <c r="S14" i="7"/>
  <c r="S12" i="7"/>
  <c r="S10" i="7"/>
  <c r="S8" i="7"/>
  <c r="V140" i="6"/>
  <c r="V139" i="6"/>
  <c r="V134" i="6"/>
  <c r="V133" i="6"/>
  <c r="V128" i="6"/>
  <c r="V127" i="6"/>
  <c r="V126" i="6"/>
  <c r="V142" i="6" s="1"/>
  <c r="V143" i="6" s="1"/>
  <c r="V122" i="6"/>
  <c r="V121" i="6"/>
  <c r="V116" i="6"/>
  <c r="V115" i="6"/>
  <c r="V110" i="6"/>
  <c r="V109" i="6"/>
  <c r="V104" i="6"/>
  <c r="V103" i="6"/>
  <c r="V98" i="6"/>
  <c r="V97" i="6"/>
  <c r="V92" i="6"/>
  <c r="V91" i="6"/>
  <c r="V86" i="6"/>
  <c r="V85" i="6"/>
  <c r="V80" i="6"/>
  <c r="V79" i="6"/>
  <c r="V74" i="6"/>
  <c r="V73" i="6"/>
  <c r="V68" i="6"/>
  <c r="V67" i="6"/>
  <c r="V62" i="6"/>
  <c r="V61" i="6"/>
  <c r="V56" i="6"/>
  <c r="V55" i="6"/>
  <c r="V41" i="6"/>
  <c r="V43" i="6" s="1"/>
  <c r="AJ39" i="6" s="1"/>
  <c r="AJ43" i="6" s="1"/>
  <c r="V38" i="6"/>
  <c r="V37" i="6"/>
  <c r="V32" i="6"/>
  <c r="V31" i="6"/>
  <c r="V26" i="6"/>
  <c r="V25" i="6"/>
  <c r="V20" i="6"/>
  <c r="V19" i="6"/>
  <c r="V14" i="6"/>
  <c r="V13" i="6"/>
  <c r="H136" i="6" l="1"/>
  <c r="H130" i="6"/>
  <c r="H124" i="6"/>
  <c r="H118" i="6"/>
  <c r="H112" i="6"/>
  <c r="H100" i="6"/>
  <c r="H94" i="6"/>
  <c r="H88" i="6"/>
  <c r="H82" i="6"/>
  <c r="H76" i="6"/>
  <c r="H70" i="6"/>
  <c r="H64" i="6"/>
  <c r="H58" i="6"/>
  <c r="H46" i="6"/>
  <c r="H40" i="6"/>
  <c r="H34" i="6"/>
  <c r="H16" i="6"/>
  <c r="H10" i="6"/>
  <c r="T142" i="6" l="1"/>
  <c r="T141" i="6"/>
  <c r="T143" i="6" s="1"/>
  <c r="U22" i="5"/>
  <c r="U19" i="5"/>
  <c r="J140" i="6" l="1"/>
  <c r="J139" i="6"/>
  <c r="J86" i="6"/>
  <c r="J85" i="6"/>
  <c r="J50" i="6"/>
  <c r="J49" i="6"/>
  <c r="AI142" i="6" l="1"/>
  <c r="AE142" i="6"/>
  <c r="AD142" i="6"/>
  <c r="AC142" i="6"/>
  <c r="AB142" i="6"/>
  <c r="Z142" i="6"/>
  <c r="Y142" i="6"/>
  <c r="U142" i="6"/>
  <c r="R142" i="6"/>
  <c r="Q142" i="6"/>
  <c r="O142" i="6"/>
  <c r="N142" i="6"/>
  <c r="M142" i="6"/>
  <c r="L142" i="6"/>
  <c r="K142" i="6"/>
  <c r="J142" i="6"/>
  <c r="H142" i="6"/>
  <c r="AI141" i="6"/>
  <c r="AI143" i="6" s="1"/>
  <c r="AD141" i="6"/>
  <c r="AC141" i="6"/>
  <c r="AB141" i="6"/>
  <c r="AB143" i="6" s="1"/>
  <c r="R141" i="6"/>
  <c r="Q141" i="6"/>
  <c r="O141" i="6"/>
  <c r="O143" i="6" s="1"/>
  <c r="N141" i="6"/>
  <c r="N143" i="6" s="1"/>
  <c r="M141" i="6"/>
  <c r="M143" i="6" s="1"/>
  <c r="L141" i="6"/>
  <c r="K141" i="6"/>
  <c r="J141" i="6"/>
  <c r="R140" i="6"/>
  <c r="Q140" i="6"/>
  <c r="O140" i="6"/>
  <c r="N140" i="6"/>
  <c r="M140" i="6"/>
  <c r="L140" i="6"/>
  <c r="K140" i="6"/>
  <c r="H140" i="6"/>
  <c r="R139" i="6"/>
  <c r="Q139" i="6"/>
  <c r="O139" i="6"/>
  <c r="N139" i="6"/>
  <c r="M139" i="6"/>
  <c r="L139" i="6"/>
  <c r="K139" i="6"/>
  <c r="H139" i="6"/>
  <c r="R134" i="6"/>
  <c r="Q134" i="6"/>
  <c r="P134" i="6"/>
  <c r="O134" i="6"/>
  <c r="N134" i="6"/>
  <c r="M134" i="6"/>
  <c r="L134" i="6"/>
  <c r="K134" i="6"/>
  <c r="J134" i="6"/>
  <c r="H134" i="6"/>
  <c r="R133" i="6"/>
  <c r="Q133" i="6"/>
  <c r="P133" i="6"/>
  <c r="O133" i="6"/>
  <c r="N133" i="6"/>
  <c r="M133" i="6"/>
  <c r="L133" i="6"/>
  <c r="K133" i="6"/>
  <c r="J133" i="6"/>
  <c r="H133" i="6"/>
  <c r="R128" i="6"/>
  <c r="Q128" i="6"/>
  <c r="P128" i="6"/>
  <c r="O128" i="6"/>
  <c r="N128" i="6"/>
  <c r="M128" i="6"/>
  <c r="L128" i="6"/>
  <c r="K128" i="6"/>
  <c r="J128" i="6"/>
  <c r="H128" i="6"/>
  <c r="R127" i="6"/>
  <c r="Q127" i="6"/>
  <c r="O127" i="6"/>
  <c r="N127" i="6"/>
  <c r="M127" i="6"/>
  <c r="L127" i="6"/>
  <c r="K127" i="6"/>
  <c r="J127" i="6"/>
  <c r="H127" i="6"/>
  <c r="R122" i="6"/>
  <c r="Q122" i="6"/>
  <c r="O122" i="6"/>
  <c r="N122" i="6"/>
  <c r="M122" i="6"/>
  <c r="L122" i="6"/>
  <c r="K122" i="6"/>
  <c r="J122" i="6"/>
  <c r="H122" i="6"/>
  <c r="R121" i="6"/>
  <c r="Q121" i="6"/>
  <c r="P121" i="6"/>
  <c r="O121" i="6"/>
  <c r="N121" i="6"/>
  <c r="M121" i="6"/>
  <c r="L121" i="6"/>
  <c r="K121" i="6"/>
  <c r="J121" i="6"/>
  <c r="H121" i="6"/>
  <c r="P120" i="6"/>
  <c r="P122" i="6" s="1"/>
  <c r="R116" i="6"/>
  <c r="Q116" i="6"/>
  <c r="P116" i="6"/>
  <c r="O116" i="6"/>
  <c r="N116" i="6"/>
  <c r="M116" i="6"/>
  <c r="L116" i="6"/>
  <c r="K116" i="6"/>
  <c r="H116" i="6"/>
  <c r="R115" i="6"/>
  <c r="Q115" i="6"/>
  <c r="P115" i="6"/>
  <c r="O115" i="6"/>
  <c r="N115" i="6"/>
  <c r="M115" i="6"/>
  <c r="L115" i="6"/>
  <c r="K115" i="6"/>
  <c r="J115" i="6"/>
  <c r="H115" i="6"/>
  <c r="K113" i="6"/>
  <c r="R110" i="6"/>
  <c r="Q110" i="6"/>
  <c r="P110" i="6"/>
  <c r="O110" i="6"/>
  <c r="N110" i="6"/>
  <c r="M110" i="6"/>
  <c r="L110" i="6"/>
  <c r="K110" i="6"/>
  <c r="H110" i="6"/>
  <c r="R109" i="6"/>
  <c r="Q109" i="6"/>
  <c r="P109" i="6"/>
  <c r="O109" i="6"/>
  <c r="N109" i="6"/>
  <c r="M109" i="6"/>
  <c r="L109" i="6"/>
  <c r="K109" i="6"/>
  <c r="H109" i="6"/>
  <c r="R104" i="6"/>
  <c r="Q104" i="6"/>
  <c r="P104" i="6"/>
  <c r="O104" i="6"/>
  <c r="N104" i="6"/>
  <c r="M104" i="6"/>
  <c r="L104" i="6"/>
  <c r="K104" i="6"/>
  <c r="J104" i="6"/>
  <c r="R103" i="6"/>
  <c r="Q103" i="6"/>
  <c r="P103" i="6"/>
  <c r="O103" i="6"/>
  <c r="N103" i="6"/>
  <c r="M103" i="6"/>
  <c r="L103" i="6"/>
  <c r="K103" i="6"/>
  <c r="J103" i="6"/>
  <c r="H103" i="6"/>
  <c r="H104" i="6"/>
  <c r="R98" i="6"/>
  <c r="Q98" i="6"/>
  <c r="P98" i="6"/>
  <c r="O98" i="6"/>
  <c r="N98" i="6"/>
  <c r="M98" i="6"/>
  <c r="L98" i="6"/>
  <c r="K98" i="6"/>
  <c r="H98" i="6"/>
  <c r="R97" i="6"/>
  <c r="Q97" i="6"/>
  <c r="P97" i="6"/>
  <c r="O97" i="6"/>
  <c r="N97" i="6"/>
  <c r="M97" i="6"/>
  <c r="L97" i="6"/>
  <c r="K97" i="6"/>
  <c r="H97" i="6"/>
  <c r="R92" i="6"/>
  <c r="Q92" i="6"/>
  <c r="P92" i="6"/>
  <c r="O92" i="6"/>
  <c r="N92" i="6"/>
  <c r="M92" i="6"/>
  <c r="L92" i="6"/>
  <c r="K92" i="6"/>
  <c r="H92" i="6"/>
  <c r="R91" i="6"/>
  <c r="Q91" i="6"/>
  <c r="O91" i="6"/>
  <c r="N91" i="6"/>
  <c r="M91" i="6"/>
  <c r="L91" i="6"/>
  <c r="K91" i="6"/>
  <c r="H91" i="6"/>
  <c r="R86" i="6"/>
  <c r="Q86" i="6"/>
  <c r="P86" i="6"/>
  <c r="O86" i="6"/>
  <c r="N86" i="6"/>
  <c r="M86" i="6"/>
  <c r="L86" i="6"/>
  <c r="K86" i="6"/>
  <c r="H86" i="6"/>
  <c r="R85" i="6"/>
  <c r="Q85" i="6"/>
  <c r="O85" i="6"/>
  <c r="N85" i="6"/>
  <c r="M85" i="6"/>
  <c r="L85" i="6"/>
  <c r="K85" i="6"/>
  <c r="H85" i="6"/>
  <c r="R80" i="6"/>
  <c r="Q80" i="6"/>
  <c r="P80" i="6"/>
  <c r="O80" i="6"/>
  <c r="N80" i="6"/>
  <c r="M80" i="6"/>
  <c r="L80" i="6"/>
  <c r="K80" i="6"/>
  <c r="H80" i="6"/>
  <c r="R79" i="6"/>
  <c r="Q79" i="6"/>
  <c r="P79" i="6"/>
  <c r="O79" i="6"/>
  <c r="N79" i="6"/>
  <c r="M79" i="6"/>
  <c r="L79" i="6"/>
  <c r="K79" i="6"/>
  <c r="H79" i="6"/>
  <c r="R74" i="6"/>
  <c r="Q74" i="6"/>
  <c r="O74" i="6"/>
  <c r="N74" i="6"/>
  <c r="M74" i="6"/>
  <c r="L74" i="6"/>
  <c r="K74" i="6"/>
  <c r="H74" i="6"/>
  <c r="R73" i="6"/>
  <c r="Q73" i="6"/>
  <c r="P73" i="6"/>
  <c r="O73" i="6"/>
  <c r="N73" i="6"/>
  <c r="M73" i="6"/>
  <c r="L73" i="6"/>
  <c r="K73" i="6"/>
  <c r="H73" i="6"/>
  <c r="P72" i="6"/>
  <c r="P74" i="6" s="1"/>
  <c r="R68" i="6"/>
  <c r="Q68" i="6"/>
  <c r="P68" i="6"/>
  <c r="O68" i="6"/>
  <c r="N68" i="6"/>
  <c r="M68" i="6"/>
  <c r="L68" i="6"/>
  <c r="K68" i="6"/>
  <c r="R67" i="6"/>
  <c r="Q67" i="6"/>
  <c r="O67" i="6"/>
  <c r="N67" i="6"/>
  <c r="M67" i="6"/>
  <c r="L67" i="6"/>
  <c r="K67" i="6"/>
  <c r="H67" i="6"/>
  <c r="H68" i="6"/>
  <c r="P63" i="6"/>
  <c r="P67" i="6" s="1"/>
  <c r="R62" i="6"/>
  <c r="Q62" i="6"/>
  <c r="P62" i="6"/>
  <c r="O62" i="6"/>
  <c r="N62" i="6"/>
  <c r="M62" i="6"/>
  <c r="L62" i="6"/>
  <c r="K62" i="6"/>
  <c r="J62" i="6"/>
  <c r="R61" i="6"/>
  <c r="Q61" i="6"/>
  <c r="P61" i="6"/>
  <c r="O61" i="6"/>
  <c r="N61" i="6"/>
  <c r="M61" i="6"/>
  <c r="L61" i="6"/>
  <c r="K61" i="6"/>
  <c r="J61" i="6"/>
  <c r="H61" i="6"/>
  <c r="R56" i="6"/>
  <c r="Q56" i="6"/>
  <c r="O56" i="6"/>
  <c r="N56" i="6"/>
  <c r="M56" i="6"/>
  <c r="L56" i="6"/>
  <c r="R55" i="6"/>
  <c r="Q55" i="6"/>
  <c r="P55" i="6"/>
  <c r="O55" i="6"/>
  <c r="N55" i="6"/>
  <c r="M55" i="6"/>
  <c r="L55" i="6"/>
  <c r="K55" i="6"/>
  <c r="H55" i="6"/>
  <c r="P52" i="6"/>
  <c r="H52" i="6" s="1"/>
  <c r="H56" i="6" s="1"/>
  <c r="R50" i="6"/>
  <c r="Q50" i="6"/>
  <c r="O50" i="6"/>
  <c r="N50" i="6"/>
  <c r="M50" i="6"/>
  <c r="L50" i="6"/>
  <c r="K50" i="6"/>
  <c r="H50" i="6"/>
  <c r="R49" i="6"/>
  <c r="Q49" i="6"/>
  <c r="O49" i="6"/>
  <c r="N49" i="6"/>
  <c r="M49" i="6"/>
  <c r="L49" i="6"/>
  <c r="K49" i="6"/>
  <c r="H49" i="6"/>
  <c r="R44" i="6"/>
  <c r="Q44" i="6"/>
  <c r="P44" i="6"/>
  <c r="O44" i="6"/>
  <c r="N44" i="6"/>
  <c r="M44" i="6"/>
  <c r="L44" i="6"/>
  <c r="H44" i="6"/>
  <c r="P43" i="6"/>
  <c r="O43" i="6"/>
  <c r="N43" i="6"/>
  <c r="M43" i="6"/>
  <c r="L43" i="6"/>
  <c r="H43" i="6"/>
  <c r="R38" i="6"/>
  <c r="Q38" i="6"/>
  <c r="P38" i="6"/>
  <c r="O38" i="6"/>
  <c r="N38" i="6"/>
  <c r="M38" i="6"/>
  <c r="L38" i="6"/>
  <c r="K38" i="6"/>
  <c r="J38" i="6"/>
  <c r="R37" i="6"/>
  <c r="Q37" i="6"/>
  <c r="O37" i="6"/>
  <c r="N37" i="6"/>
  <c r="M37" i="6"/>
  <c r="L37" i="6"/>
  <c r="K37" i="6"/>
  <c r="J37" i="6"/>
  <c r="H37" i="6"/>
  <c r="H38" i="6"/>
  <c r="R32" i="6"/>
  <c r="Q32" i="6"/>
  <c r="O32" i="6"/>
  <c r="N32" i="6"/>
  <c r="M32" i="6"/>
  <c r="L32" i="6"/>
  <c r="K32" i="6"/>
  <c r="J32" i="6"/>
  <c r="R31" i="6"/>
  <c r="Q31" i="6"/>
  <c r="O31" i="6"/>
  <c r="N31" i="6"/>
  <c r="M31" i="6"/>
  <c r="L31" i="6"/>
  <c r="K31" i="6"/>
  <c r="J31" i="6"/>
  <c r="H31" i="6"/>
  <c r="P30" i="6"/>
  <c r="P28" i="6"/>
  <c r="H28" i="6" s="1"/>
  <c r="H32" i="6" s="1"/>
  <c r="P27" i="6"/>
  <c r="P31" i="6" s="1"/>
  <c r="R26" i="6"/>
  <c r="Q26" i="6"/>
  <c r="O26" i="6"/>
  <c r="N26" i="6"/>
  <c r="M26" i="6"/>
  <c r="L26" i="6"/>
  <c r="K26" i="6"/>
  <c r="R25" i="6"/>
  <c r="Q25" i="6"/>
  <c r="P25" i="6"/>
  <c r="O25" i="6"/>
  <c r="N25" i="6"/>
  <c r="M25" i="6"/>
  <c r="L25" i="6"/>
  <c r="H25" i="6"/>
  <c r="P22" i="6"/>
  <c r="R20" i="6"/>
  <c r="Q20" i="6"/>
  <c r="P20" i="6"/>
  <c r="O20" i="6"/>
  <c r="N20" i="6"/>
  <c r="M20" i="6"/>
  <c r="L20" i="6"/>
  <c r="K20" i="6"/>
  <c r="R19" i="6"/>
  <c r="Q19" i="6"/>
  <c r="P19" i="6"/>
  <c r="O19" i="6"/>
  <c r="N19" i="6"/>
  <c r="M19" i="6"/>
  <c r="L19" i="6"/>
  <c r="K19" i="6"/>
  <c r="H19" i="6"/>
  <c r="R14" i="6"/>
  <c r="Q14" i="6"/>
  <c r="O14" i="6"/>
  <c r="N14" i="6"/>
  <c r="M14" i="6"/>
  <c r="L14" i="6"/>
  <c r="K14" i="6"/>
  <c r="J14" i="6"/>
  <c r="H14" i="6"/>
  <c r="R13" i="6"/>
  <c r="Q13" i="6"/>
  <c r="P13" i="6"/>
  <c r="O13" i="6"/>
  <c r="N13" i="6"/>
  <c r="M13" i="6"/>
  <c r="L13" i="6"/>
  <c r="K13" i="6"/>
  <c r="J13" i="6"/>
  <c r="H13" i="6"/>
  <c r="Q14" i="5"/>
  <c r="K143" i="6" l="1"/>
  <c r="AD143" i="6"/>
  <c r="L143" i="6"/>
  <c r="Q143" i="6"/>
  <c r="P142" i="6"/>
  <c r="AC143" i="6"/>
  <c r="P141" i="6"/>
  <c r="P143" i="6" s="1"/>
  <c r="H22" i="6"/>
  <c r="H141" i="6" s="1"/>
  <c r="H143" i="6" s="1"/>
  <c r="P56" i="6"/>
  <c r="P26" i="6"/>
  <c r="H62" i="6"/>
  <c r="P32" i="6"/>
  <c r="Y143" i="6"/>
  <c r="R143" i="6"/>
  <c r="H20" i="6"/>
  <c r="J143" i="6"/>
  <c r="H2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astrid.romero</author>
    <author>AMERICA.MONGE</author>
  </authors>
  <commentList>
    <comment ref="W17" authorId="0" shapeId="0" xr:uid="{00000000-0006-0000-0000-000001000000}">
      <text>
        <r>
          <rPr>
            <b/>
            <sz val="9"/>
            <color indexed="81"/>
            <rFont val="Tahoma"/>
            <family val="2"/>
          </rPr>
          <t>astrid.romero:</t>
        </r>
        <r>
          <rPr>
            <sz val="9"/>
            <color indexed="81"/>
            <rFont val="Tahoma"/>
            <family val="2"/>
          </rPr>
          <t xml:space="preserve">
Falta que SPCI nos indique la respuesta a la solicitud enviada a la SDP para ajustar la magnitud del indicador a 100 ha</t>
        </r>
      </text>
    </comment>
    <comment ref="AN22" authorId="1" shapeId="0" xr:uid="{00000000-0006-0000-0000-000002000000}">
      <text>
        <r>
          <rPr>
            <b/>
            <sz val="9"/>
            <color indexed="81"/>
            <rFont val="Tahoma"/>
            <family val="2"/>
          </rPr>
          <t>AMERICA.MONGE:</t>
        </r>
        <r>
          <rPr>
            <sz val="9"/>
            <color indexed="81"/>
            <rFont val="Tahoma"/>
            <family val="2"/>
          </rPr>
          <t xml:space="preserve">
QUE PASO CON LOS RETRASOS Y SOLUCIONES?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astrid.romero</author>
    <author>sonia.sanabria</author>
  </authors>
  <commentList>
    <comment ref="R22" authorId="0" shapeId="0" xr:uid="{00000000-0006-0000-0100-000001000000}">
      <text>
        <r>
          <rPr>
            <b/>
            <sz val="9"/>
            <color indexed="81"/>
            <rFont val="Tahoma"/>
            <family val="2"/>
          </rPr>
          <t>astrid.romero:</t>
        </r>
        <r>
          <rPr>
            <sz val="9"/>
            <color indexed="81"/>
            <rFont val="Tahoma"/>
            <family val="2"/>
          </rPr>
          <t xml:space="preserve">
Se solicita reprogramación</t>
        </r>
      </text>
    </comment>
    <comment ref="S22" authorId="0" shapeId="0" xr:uid="{00000000-0006-0000-0100-000002000000}">
      <text>
        <r>
          <rPr>
            <b/>
            <sz val="9"/>
            <color indexed="81"/>
            <rFont val="Tahoma"/>
            <family val="2"/>
          </rPr>
          <t>astrid.romero:</t>
        </r>
        <r>
          <rPr>
            <sz val="9"/>
            <color indexed="81"/>
            <rFont val="Tahoma"/>
            <family val="2"/>
          </rPr>
          <t xml:space="preserve">
Se solicita reprogramación</t>
        </r>
      </text>
    </comment>
    <comment ref="T22" authorId="0" shapeId="0" xr:uid="{00000000-0006-0000-0100-000003000000}">
      <text>
        <r>
          <rPr>
            <b/>
            <sz val="9"/>
            <color indexed="81"/>
            <rFont val="Tahoma"/>
            <family val="2"/>
          </rPr>
          <t>astrid.romero:</t>
        </r>
        <r>
          <rPr>
            <sz val="9"/>
            <color indexed="81"/>
            <rFont val="Tahoma"/>
            <family val="2"/>
          </rPr>
          <t xml:space="preserve">
Se solicita reprogramación</t>
        </r>
      </text>
    </comment>
    <comment ref="V27" authorId="1" shapeId="0" xr:uid="{00000000-0006-0000-0100-000004000000}">
      <text>
        <r>
          <rPr>
            <b/>
            <sz val="9"/>
            <color indexed="81"/>
            <rFont val="Tahoma"/>
            <family val="2"/>
          </rPr>
          <t>sonia.sanabria:</t>
        </r>
        <r>
          <rPr>
            <sz val="9"/>
            <color indexed="81"/>
            <rFont val="Tahoma"/>
            <family val="2"/>
          </rPr>
          <t xml:space="preserve">
Pendiente discutir este indicador</t>
        </r>
      </text>
    </comment>
    <comment ref="P72" authorId="0" shapeId="0" xr:uid="{00000000-0006-0000-0100-000005000000}">
      <text>
        <r>
          <rPr>
            <b/>
            <sz val="9"/>
            <color indexed="81"/>
            <rFont val="Tahoma"/>
            <family val="2"/>
          </rPr>
          <t>astrid.romero:</t>
        </r>
        <r>
          <rPr>
            <sz val="9"/>
            <color indexed="81"/>
            <rFont val="Tahoma"/>
            <family val="2"/>
          </rPr>
          <t xml:space="preserve">
Liberación de servicios públicos facturas que pago corporativa, (2324,670) más 22,692 de el contrato de serviconfor No.280 de 2012.</t>
        </r>
      </text>
    </comment>
  </commentList>
</comments>
</file>

<file path=xl/sharedStrings.xml><?xml version="1.0" encoding="utf-8"?>
<sst xmlns="http://schemas.openxmlformats.org/spreadsheetml/2006/main" count="1603" uniqueCount="594">
  <si>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</si>
  <si>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</si>
  <si>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</si>
  <si>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</si>
  <si>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</si>
  <si>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</si>
  <si>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</si>
  <si>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</si>
  <si>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</si>
  <si>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</si>
  <si>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</si>
  <si>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</si>
  <si>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</si>
  <si>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</si>
  <si>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</si>
  <si>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</si>
  <si>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</si>
  <si>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</si>
  <si>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</si>
  <si>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</si>
  <si>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</si>
  <si>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</si>
  <si>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</si>
  <si>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</si>
  <si>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</si>
  <si>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</si>
  <si>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</si>
  <si>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</si>
  <si>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</si>
  <si>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</si>
  <si>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</si>
  <si>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</si>
  <si>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</si>
  <si>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ID Meta</t>
  </si>
  <si>
    <t>Magnitud Vigencia</t>
  </si>
  <si>
    <t>Barrios Unidos</t>
  </si>
  <si>
    <t>Recursos Vigencia</t>
  </si>
  <si>
    <t>Magnitud Reservas</t>
  </si>
  <si>
    <t>Reservas Presupuestales</t>
  </si>
  <si>
    <t>TOTALES - PROYECTO</t>
  </si>
  <si>
    <t>Total Recursos Vigencia - Proyecto</t>
  </si>
  <si>
    <t>Total  Recursos Reservas - Proyecto</t>
  </si>
  <si>
    <t>1, COD. META</t>
  </si>
  <si>
    <t>2, Meta Proyecto</t>
  </si>
  <si>
    <t>3, Nombre -Punto de inversión (Localidad, Especial, Distrital)</t>
  </si>
  <si>
    <t>6, ACTUALIZACIÓN</t>
  </si>
  <si>
    <t>6,1 Actualización Marzo</t>
  </si>
  <si>
    <t>7, SEGUIMIENTO META</t>
  </si>
  <si>
    <t>7,1 Seguimiento Marzo</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</si>
  <si>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</si>
  <si>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</si>
  <si>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</si>
  <si>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</si>
  <si>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</si>
  <si>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</si>
  <si>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</si>
  <si>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</si>
  <si>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</si>
  <si>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</si>
  <si>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</si>
  <si>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</si>
  <si>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</si>
  <si>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</si>
  <si>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</si>
  <si>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</si>
  <si>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</si>
  <si>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</si>
  <si>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</si>
  <si>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</si>
  <si>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</si>
  <si>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</si>
  <si>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</si>
  <si>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</si>
  <si>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</si>
  <si>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</si>
  <si>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</si>
  <si>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</si>
  <si>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</si>
  <si>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</si>
  <si>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</si>
  <si>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</si>
  <si>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</si>
  <si>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</si>
  <si>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</si>
  <si>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</si>
  <si>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</si>
  <si>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</si>
  <si>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</si>
  <si>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</si>
  <si>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</si>
  <si>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</si>
  <si>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</si>
  <si>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</si>
  <si>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</si>
  <si>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</si>
  <si>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</si>
  <si>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</si>
  <si>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</si>
  <si>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</si>
  <si>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</si>
  <si>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</si>
  <si>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</si>
  <si>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</si>
  <si>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</si>
  <si>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</si>
  <si>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</si>
  <si>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</si>
  <si>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</si>
  <si>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</si>
  <si>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</si>
  <si>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DE  ACTUALIZACIÓN Y SEGUIMIENTO A LA TERRITORIALIZACIÓN DE LA INVERSIÓN</t>
  </si>
  <si>
    <t>FORMATO DE ACTUALIZACIÓN Y SEGUIMIENTO AL COMPONENTE DE INVERSIÓN</t>
  </si>
  <si>
    <t xml:space="preserve">FORMATO DE ACTUALIZACIÓN Y SEGUIMIENTO AL COMPONENTE DE GESTIÓN 
</t>
  </si>
  <si>
    <t>FORMATO DE ACTUALIZACIÓN Y SEGUIMIENTO A LAS ACTIVIDADES</t>
  </si>
  <si>
    <t xml:space="preserve">2. Un territorio que enfrenta el cambio climático y se ordena alrededor del agua. </t>
  </si>
  <si>
    <t>Dirección de Gestión Ambiental - Subdirección de Ecosistemas y Ruralidad</t>
  </si>
  <si>
    <t>821 “Fortalecimiento de la gestión ambiental para la restauración, conservación, manejo y uso sostenible de los ecosistemas urbanos y de las áreas rurales del Distrito Capital.</t>
  </si>
  <si>
    <t>RECUPERACIÓN Y RENATURALIZACIÓN DE LOS ESPACIOS DEL AGUA</t>
  </si>
  <si>
    <t>Recuperación ecológica y paisajística de 57 Km. de rondas y ZMPA de las microcuencas de los ríos Fucha, Salitre, Tunjuelo y Torca</t>
  </si>
  <si>
    <t>Número de Km. intervenidos integralmente</t>
  </si>
  <si>
    <t>Suma</t>
  </si>
  <si>
    <t>Constante</t>
  </si>
  <si>
    <t>Creciente</t>
  </si>
  <si>
    <t>Intervenir mediante procesos de recuperación ambiental y paisajística 8 hectáreas de la ronda del río Tunjuelo en áreas urbanas</t>
  </si>
  <si>
    <t>Número de hectáreas intervenidas</t>
  </si>
  <si>
    <t xml:space="preserve">Km. </t>
  </si>
  <si>
    <t>Recuperar integralmente 40 hectáreas de humedales</t>
  </si>
  <si>
    <t>Número de hectáreas de humedales recuperadas</t>
  </si>
  <si>
    <t>Hectáreas</t>
  </si>
  <si>
    <t>Recuperar ecológicamente áreas estratégicas para el abastecimiento de 12 acueductos veredales con participación comunitaria</t>
  </si>
  <si>
    <t>Número de hectáreas recuperadas por microcuenca abastecedora de acueductos veredales</t>
  </si>
  <si>
    <t>Recuperación ecológica participativa de 520 hectáreas en suelo de protección</t>
  </si>
  <si>
    <t>Número de hectáreas del suelo de protección recuperadas con procesos de restauración, rehabilitación y recuperación participativa</t>
  </si>
  <si>
    <t>Número de organizaciones vinculadas a los procesos de restauración, rehabilitación y recuperación</t>
  </si>
  <si>
    <t>Organizaciones</t>
  </si>
  <si>
    <t>Definición de alternativas para establecer mecanismos de gestión en las zonas identificadas como estratégicas para la conectividad del corredor de borde de la Reserva Forestal Tomas Van der Hammen</t>
  </si>
  <si>
    <t>Alternativas para establecer mecanismos de gestión en las zonas identificadas como estratégicas para la conectividad del corredor de borde de la Reserva Forestal Tomas Van der Hammen definidas</t>
  </si>
  <si>
    <t>Alternativas</t>
  </si>
  <si>
    <t>Adecuar 14 Km. del borde de Cerros Orientales</t>
  </si>
  <si>
    <t>Número de Km. del borde de Cerros Orientales adecuados</t>
  </si>
  <si>
    <t>Formular 4 modelos de ocupación en la franja de transición</t>
  </si>
  <si>
    <t>Modelo de ocupación territorial campesino construido social e interinstitucionalmente en el Borde Sur del Distrito Capital</t>
  </si>
  <si>
    <t>Modelos</t>
  </si>
  <si>
    <t>FRANJAS DE TRANSICIÓN PARA LOS BORDES URBANO-RURALES</t>
  </si>
  <si>
    <t>Administración y manejo institucional de 100 hectáreas de suelo de protección del Distrito</t>
  </si>
  <si>
    <t>Número de hectáreas de suelo de protección administradas</t>
  </si>
  <si>
    <t>APROPIACIÓN AMBIENTAL Y GOBERNANZA DEL AGUA</t>
  </si>
  <si>
    <t>CONOCIMIENTO PARA EL USO SOSTENIBLE DE LA BIODIVERSIDAD</t>
  </si>
  <si>
    <t>500 familias campesinas en proceso de reconversión de sistemas productivos, afines a la conservación de la biodiversidad, los suelos y el agua</t>
  </si>
  <si>
    <t>Número de familias campesinas con sistemas productivos afines a la conservación de la biodiversidad los suelos y el agua</t>
  </si>
  <si>
    <t>Familias</t>
  </si>
  <si>
    <t>Definir lineamientos en la orientación de la reconversión de los sistemas productivos hacia sistemas sostenibles ambientales</t>
  </si>
  <si>
    <t>Lineamientos en la orientación de la reconversión de los sistemas productivos hacia sistemas sostenibles ambientales definidos</t>
  </si>
  <si>
    <t>Lineamientos</t>
  </si>
  <si>
    <t>N.A.</t>
  </si>
  <si>
    <t>Mejoramiento de la calidad ambiental y la sostenibilidad de las acciones implementadas en procesos anteriores, con la recuperación de suelos, conectividad ecológica y conservación de la biodiversidad (recurso flora y fauna).</t>
  </si>
  <si>
    <t>Se está avanzando en la construccion de una visión compartida para las zonas de borde, lo cual brinda insumos para consolidar un modelo en el borde sur, donde se espera consolidar un territorio rural con beneficio a las familias campesinas ubicadas en las localidades de Usme y Ciudad Bolívar</t>
  </si>
  <si>
    <t>Se inició la estructuración de un modelo de intervención de la SDA en la ruralidad, basado en el enfoque de planificación de paisaje rural, lo cual aporta en la consolidación de los lineamientos ambientales para reconversión de sistemas productivos</t>
  </si>
  <si>
    <t>Línea 1: Gestión en el sistema hídrico del Distrito Capital</t>
  </si>
  <si>
    <t>DEFINIR 5.00 SUBUNIDADES DE PLANIFICACIÓN PARTICIPATIVA EN SUBCUENCAS URBANAS PARA SU RECUPERACIÓN, REHABILITACIÓN, RESTAURACIÓN Y/O CONSERVACIÓN.</t>
  </si>
  <si>
    <t>APOYAR LA GESTIÓN EN 28.00 HECTÁREAS PARA LA ADQUISICIÓN Y/O SANEAMIENTO PREDIAL DE LAS RONDAS HIDRÁULICAS Y/O ZMPA DE TRAMOS DE SUBUNIDADES DE SUBCUENCAS URBANAS.</t>
  </si>
  <si>
    <t>GENERAR EN 234.30 HECTÁREAS PROCESOS DE RECUPERACIÓN, REHABILITACIÓN, RESTAURACIÓN Y/O CONSERVACIÓN DE LAS ZONAS DE RONDA HIDRÁULICA Y/O ZMPA DE TRAMOS DE QUEBRADAS</t>
  </si>
  <si>
    <t>GESTIONAR 40.00 HECTÁREAS DE LAS ZONAS DE RONDA HIDRÁULICA Y/O ZONAS DE MANEJO Y PROTECCIÓN AMBIENTAL - ZMPA DE TRAMOS DE  HUMEDALES, PARA SU RECUPERACIÓN, REHABILITACIÓN Y/O RESTAURACIÓN.</t>
  </si>
  <si>
    <t>RECUPERAR, REHABILITAR Y/O RESTAURAR 8.00 HECTÁREAS DE LA ZONA DE RONDA HIDRÁULICA Y/O ZMPA EN UN TRAMO DE LA CUENCA MEDIA DEL RÍO TUNJUELO</t>
  </si>
  <si>
    <t>CONSERVAR Y MANEJAR SOSTENIBLEMENTE EL 100.00 % DE LAS HECTÁREAS RECUPERADAS, REHABILITADAS Y/O RESTAURADAS DEL RÍO TUNJUELO.</t>
  </si>
  <si>
    <t>FORTALECER Y/O CONSTRUIR 4.00 VIVEROS PARA LA PRODUCCIÓN DE MATERIAL VEGETAL POR TIPO DE ECOSISTEMA REPRESENTATIVO EN EL DISTRITO CAPITAL.</t>
  </si>
  <si>
    <t>AVANZAR LA GESTIÓN EN 260.00 HECTÁREAS PARA LA ADQUISICIÓN PREDIAL EN SUELO DE PROTECCIÓN DEL D.C.</t>
  </si>
  <si>
    <t>GESTIONAR EN 520.00 HECTÁREAS DE SUELO DE PROTECCIÓN, SU RECUPERACIÓN, REHABILITACIÓN Y/O RESTAURACIÓN.</t>
  </si>
  <si>
    <t>CONSERVAR  Y MANEJAR SOSTENIBLEMENTE 5.00 SECTORES DE PARQUES ECOLÓGICOS DISTRITALES DE MONTAÑA Y ÁREAS DE INTERÉS AMBIENTAL DEL DISTRITO CAPITAL</t>
  </si>
  <si>
    <t>GENERAR 2.00 ACCIONES INTEGRALES DE ORDENAMIENTO TERRITORIAL DE  BORDES URBANOS-RURALES EN EL SUELO DE PROTECCIÓN.</t>
  </si>
  <si>
    <t>EJECUTAR EN 120.00 HECTÁREAS DE ZONAS DE ALTO RIESGO NO MITIGABLE O ALTA AMENAZA, ACCIONES SOCIOAMBIENTALES Y/O ACCIONES DE ADMINISTRACIÓN, MANEJO Y CUSTODIA DE INMUEBLES RECIBIDOS</t>
  </si>
  <si>
    <t>GENERAR 3.00 ACCIONES DE GESTIÓN PARA EL MANEJO INTEGRAL EN LA PREVENCIÓN Y MITIGACIÓN DE INCENDIOS FORESTALES.</t>
  </si>
  <si>
    <t>MEJORAR AL 95.00 % LOS TIEMPOS DE RESPUESTA A EMERGENCIAS AMBIENTALES COMPETENCIA Y JURISDICCIÓN DE LA SDA.</t>
  </si>
  <si>
    <t>PROMOCIONAR  Y/O IMPLEMENTAR EN 500.00 FAMILIAS CAMPESINAS ACCIONES DE RECONVERSIÓN DE SISTEMAS PRODUCTIVOS AFINES A LA CONSERVACIÓN Y USO SOSTENIBLE DE LA BIODIVERSIDAD, LOS SUELOS Y EL AGUA.</t>
  </si>
  <si>
    <t>INTERVENIR 100.00 HECTÁREAS ESTRATÉGICAS ASOCIADAS AL ABASTECIMIENTO DE ACUEDUCTOS VEREDALES CON ACCIONES DE GESTIÓN AMBIENTAL</t>
  </si>
  <si>
    <t>GENERAR 2.00 LINEAMIENTOS AMBIENTALES ENFOCADOS A LA RECONVERSIÓN DE LOS SISTEMAS PRODUCTIVOS.</t>
  </si>
  <si>
    <t>DESARROLLAR 1.00 SISTEMA DE SEGUIMIENTO Y EVALUACIÓN A LA IMPLEMENTACIÓN DE LA  NORMATIVIDAD, POLÍTICAS, PLANES, PROGRAMAS E INICIATIVAS DE PROYECTOS AMBIENTALES</t>
  </si>
  <si>
    <t>GESTIONAR EN EL 100.00 % DE LOS INSTRUMENTOS DE GESTIÓN AMBIENTAL PRIORIZADOS, ACCIONES PARA SU IMPLEMENTACIÓN</t>
  </si>
  <si>
    <t>GENERAR 1.00 MODELO DE OCUPACIÓN EN EL BORDE SUR DEL SUELO DE PROTECCIÓN</t>
  </si>
  <si>
    <t>0.4</t>
  </si>
  <si>
    <t>INTERVENIR 14.00 KILÓMETROS DEL CORREDOR ECÓLOGICO DE CERROS ORIENTALES</t>
  </si>
  <si>
    <t>2.6</t>
  </si>
  <si>
    <t>234.3</t>
  </si>
  <si>
    <t>46.61</t>
  </si>
  <si>
    <t>48.61</t>
  </si>
  <si>
    <t>218.97</t>
  </si>
  <si>
    <t>3.5</t>
  </si>
  <si>
    <t>0.8</t>
  </si>
  <si>
    <t>113.22</t>
  </si>
  <si>
    <t>92.7</t>
  </si>
  <si>
    <t>1.2</t>
  </si>
  <si>
    <t>Consolidación de una metodología de producción  eficiente y oportuna del material requerido para el proceso de restauración en los ecosistemas del D.C.
Definición de acciones para fortalecer la producción de material vegetal por parte de la SDA utilizando criterios de costo efectividad y promoviendo las especies nativas</t>
  </si>
  <si>
    <t>Consolidar la gobernanza del Parque Ecológica Distrital de Montaña, el cual hace parte de la Estructura Ecológica Principal del Distrito Capital.</t>
  </si>
  <si>
    <t>x</t>
  </si>
  <si>
    <t>Apoyar la gestión en 28 hectáreas para la adquisición y/o saneamiento predial de las rondas hidráulicas y/o ZMPA de tramos de Subunidades de Subcuencas urbanas.</t>
  </si>
  <si>
    <t xml:space="preserve">Generar en 234,30hectáreas procesos de recuperación, rehabilitación, restauración y/o conservación de las zonas de ronda hidráulica y/o ZMPA de tramos de quebradas.
</t>
  </si>
  <si>
    <t xml:space="preserve">Gestionar 40 hectáreas de las zonas de ronda hidráulica y/o zonas de manejo y protección ambiental - ZMPA de tramos de  humedales, para su recuperación, rehabilitación </t>
  </si>
  <si>
    <t xml:space="preserve">Conservar  y manejar sosteniblemente 6 Parques Ecológicos Distritales de humedal </t>
  </si>
  <si>
    <t>Recuperar, rehabilitar y/o restaurar 8 hectáreas de las zonas de ronda hidráulica y/o ZMPA de tramos de la cuenca media del rio Tunjuelo.</t>
  </si>
  <si>
    <t>Línea 2: Gestión en el sistema orográfico del Distrito Capital</t>
  </si>
  <si>
    <t>Fortalecer y/o construir 4 viveros para la producción de material vegetal por tipo de ecosistema representativo en el Distrito Capital.</t>
  </si>
  <si>
    <t xml:space="preserve">Avanzar la gestión en 260 hectáreas para la adquisición predial en suelo de protección del D.C.
</t>
  </si>
  <si>
    <t>Gestionar en 520 hectáreas de suelo de protección, su recuperación, rehabilitación y/o restauración.</t>
  </si>
  <si>
    <t>Conservar y manejar sosteniblemente 5 sectores de Parques Ecológicos Distritales de montaña y áreas de interés ambiental del Distrito Capital.</t>
  </si>
  <si>
    <t>Generar 2 acciones integrales de ordenamiento territorial de  bordes urbanos-rurales en el suelo de protección.</t>
  </si>
  <si>
    <t>Generar un modelo de ocupación en el borde sur del suelo de protección</t>
  </si>
  <si>
    <t xml:space="preserve">Intervenir 14 Kilometros del corredor ecólogico de cerros orientales </t>
  </si>
  <si>
    <t>Generar 3 acciones de gestión para el manejo integral en la prevención y mitigación de incendios forestales.</t>
  </si>
  <si>
    <t>Mejorar al 95% los tiempos de respuesta a emergencias ambientales competencia y jurisdicción de la SDA.</t>
  </si>
  <si>
    <t>Línea 3:  Gestión para la sostenibilidad en la Ruralidad del Distrito Capital</t>
  </si>
  <si>
    <t xml:space="preserve">Promocionar y/o implementar en 500 familias campesinas, acciones de reconversión de sistemas productivos afines a la conservación y uso sostenible de la biodiversidad, los suelos y el agua. </t>
  </si>
  <si>
    <t>Intervenir 100 hectáreas estratégicas asociadas al abastecimiento de acueductos veredales con acciones de gestión ambiental.</t>
  </si>
  <si>
    <t>Generar 2 lineamientos ambientales enfocados a la reconversión de los sistemas productivos.</t>
  </si>
  <si>
    <t>Línea 4:  Gestión para la implementación de  la normatividad, políticas,  planes, programas e iniciativas de proyectos ambientales</t>
  </si>
  <si>
    <t xml:space="preserve">Desarrollar 1 Sistema de seguimiento y evaluación a la implementación de la  normatividad , políticas, planes, programas e iniciativas de proyectos ambientales.
</t>
  </si>
  <si>
    <t xml:space="preserve">Gestionar en el 100% de los instrumentos de gestión ambiental priorizados, acciones para su implementación </t>
  </si>
  <si>
    <t>2.,08%</t>
  </si>
  <si>
    <t>Ejecutar en 120 hectáreas de zonas de alto riesgo no mitigable o alta amenaza, acciones socioambientales y/o acciones de administración, manejo y custodia de inmuebles recibidos.</t>
  </si>
  <si>
    <t>Kennedy</t>
  </si>
  <si>
    <t>Timiza</t>
  </si>
  <si>
    <t>Sector Boita II</t>
  </si>
  <si>
    <t>Subcuenca Tunjuelo</t>
  </si>
  <si>
    <t>Vulnerable a los impacto ambientales</t>
  </si>
  <si>
    <t>Todos</t>
  </si>
  <si>
    <t>Parque Ecológico de Humedal Capellanía</t>
  </si>
  <si>
    <t>Fontibón</t>
  </si>
  <si>
    <t>Capellania</t>
  </si>
  <si>
    <t>Humedal Capellanía</t>
  </si>
  <si>
    <t>Sin definir</t>
  </si>
  <si>
    <t>No identifica grupos étnicos</t>
  </si>
  <si>
    <t>Subcuenca del Río Tunjuelo</t>
  </si>
  <si>
    <t xml:space="preserve">Subcuencas  Torca </t>
  </si>
  <si>
    <t>Subcuencas   Salitre</t>
  </si>
  <si>
    <t>Subcuenca  Fucha</t>
  </si>
  <si>
    <t>Usaquén/Chapinero</t>
  </si>
  <si>
    <t>Microcuencas y rondas hídricas</t>
  </si>
  <si>
    <t xml:space="preserve">Usaquén – 1
Chapinero - 2
Santa Fé - 3
Engativá - 10
Suba - 11
Barrios Unidos – 12
Teusaquillo - 13
</t>
  </si>
  <si>
    <t xml:space="preserve"> San Cristóbal, Santa Fe, La Candelaria, Los Mártires, Antonio Nariño, Rafael Uribe Uribe, Puente Aranda, Teusaquillo, Kennedy y Fontibón</t>
  </si>
  <si>
    <t>Tunjuelito, Usme, Ciudad Bolívar, Bosa</t>
  </si>
  <si>
    <t>Distrital</t>
  </si>
  <si>
    <t xml:space="preserve">Parques Ecológicos Distritales de Humedales </t>
  </si>
  <si>
    <t>Parque Ecológico Distrital de Humedal Santa María del Lago</t>
  </si>
  <si>
    <t>Parque Ecológico Distrital de Humedal La Isla</t>
  </si>
  <si>
    <t xml:space="preserve">Parque Ecológico Distrital de Humedal Salitre </t>
  </si>
  <si>
    <t xml:space="preserve">Subcuenca Torca </t>
  </si>
  <si>
    <t>Subcuenca Fucha</t>
  </si>
  <si>
    <t>Subcuenca Salitre</t>
  </si>
  <si>
    <t xml:space="preserve">Calle 73 A # 77A – 01 </t>
  </si>
  <si>
    <t xml:space="preserve">Engativá
</t>
  </si>
  <si>
    <t xml:space="preserve">UPZ Boyacá Real </t>
  </si>
  <si>
    <t>Suba</t>
  </si>
  <si>
    <t>C. Bolivar: Barrios:   Atlanta, La Coruña, Arborizadora Baja, El Chircal Sur, Las Acacias.</t>
  </si>
  <si>
    <t>Ciudad Bolivar /Tunjuelito</t>
  </si>
  <si>
    <t>Antigua zona de inundación del río Tunjuelo</t>
  </si>
  <si>
    <t>UPZ 65 Arborizadora/UPZ 66 San Francisco</t>
  </si>
  <si>
    <t>Bosa</t>
  </si>
  <si>
    <t xml:space="preserve">UPZ 
Apogeo 49 </t>
  </si>
  <si>
    <t>San Bernandino XXII, San Bernandino XXII Urbano, San Bernandino XXV Urbano</t>
  </si>
  <si>
    <t>UPZ Parque Salitre  103
Doce de Octubre  22</t>
  </si>
  <si>
    <t>Parque Popular Salitre, José Joaquín Vargas</t>
  </si>
  <si>
    <t>Sector conocido como San Bernardino</t>
  </si>
  <si>
    <t>Parque Recreodeportivo El Salitre, entre las carreras 68 y 60, de la calle 64 a la 63.</t>
  </si>
  <si>
    <t>Torca I Y Casablanca Suba7Niza Sur, Niza-Córdoba, Niza VIII, Lagos de Córdoba,Santa Cecilia y Lisboa,Ciudad Hunza, Almirante Colón y Bachué, al sur con El Cortijo, Bolivia, Bachué y Ciudadela Colsubsidio</t>
  </si>
  <si>
    <t>Zonas de ronda y ZMPA del humedal</t>
  </si>
  <si>
    <t>Parques Ecológicos Distritales de Humedal</t>
  </si>
  <si>
    <t xml:space="preserve">humedales de Torca, Guaymaral y Conejera, </t>
  </si>
  <si>
    <t>Fontibón/Kennedy</t>
  </si>
  <si>
    <t>Niza</t>
  </si>
  <si>
    <t xml:space="preserve">humedal de Tibanica </t>
  </si>
  <si>
    <t>Villa Anny I,Charles de Gaulle y José María Carbonell</t>
  </si>
  <si>
    <t>Bosa Central</t>
  </si>
  <si>
    <t>Humedales de Córdoba, Juan Amarillo o Tibabuyes y Jaboque</t>
  </si>
  <si>
    <t>Suba/Engativa</t>
  </si>
  <si>
    <t>Cordoba: Niza Sur, Niza-Córdoba, Niza VIII y Lagos de Córdoba; Jaboque: Bolivia, El Gaco, La Faena, La Riviera, San Antonio Engativa y  Villa Del Mar; Juan Amarillo: Bolivia Oriental, Ciudadela Colsubsidio, El Dorado, La Carolina De Suba, Santa Teresa De Suba, Tibabuyes</t>
  </si>
  <si>
    <t>Humedal Capellanía/Burro, La Vaca y Techo/ Meandro del Say</t>
  </si>
  <si>
    <t>Capellania, Modelia y Fontibón,  
 Chucua De La Vaca III,Ciudad Techo II Y Tintalá,El Vergel Oriental Y Nuevo Techo
El Charco Rural, El Charco I, Moravia, Zona Franca,</t>
  </si>
  <si>
    <t>UPZ- de Modelia, Fontibón y Capellanía, Ciudad Techo II Y Tintalá;  Zona Franca</t>
  </si>
  <si>
    <t>Boita II</t>
  </si>
  <si>
    <t xml:space="preserve">Zonas de ronda y ZMP en las Planicies de inundación o de desborde del río Tunjuelo y terrazas aluviales
</t>
  </si>
  <si>
    <t>Viveros de la SDA en el PEDMEN</t>
  </si>
  <si>
    <t>Viveros de la SDA en el Parque Soratama</t>
  </si>
  <si>
    <t>Usme</t>
  </si>
  <si>
    <t>060-Parque Entrenubes</t>
  </si>
  <si>
    <t xml:space="preserve"> Arrayanes, Bolonia, El Bosque Central, El Nuevo Portal II, El Refugio I, La Esperanza Sur, Los Olivares, Pepinitos, Tocaimita Oriental, Tocaimita Sur</t>
  </si>
  <si>
    <t>Zonas de restauración en el suelo de protección</t>
  </si>
  <si>
    <t>Soratama</t>
  </si>
  <si>
    <t>San Cristóbal Norte</t>
  </si>
  <si>
    <t>Carrera 2 ESTE # 167 – 42.</t>
  </si>
  <si>
    <t>Parque Ecológico  Distrital de Montaña-Entrenubes</t>
  </si>
  <si>
    <t>Estructura Ecológica Principal del D.C.</t>
  </si>
  <si>
    <t>Zonas  en proceso de recuperación, rehabilitación y/o restauración en el suelo de protección.</t>
  </si>
  <si>
    <t>Cerro Juan Rey/Cuchilla del Gavilán</t>
  </si>
  <si>
    <t xml:space="preserve"> Chisacá- Subcuenca Tunjuelito</t>
  </si>
  <si>
    <t>Predio La Australia-Bitter- Subcuenca Tunjuelito</t>
  </si>
  <si>
    <t>Parque Ecológico Distrital de Montaña Entrenubes</t>
  </si>
  <si>
    <t xml:space="preserve">Arborizadora Alta
</t>
  </si>
  <si>
    <t xml:space="preserve">Cerros Orientales </t>
  </si>
  <si>
    <t>Enclave Subxerofítico-Relleno Doña Juana</t>
  </si>
  <si>
    <t>Vereda El Hato</t>
  </si>
  <si>
    <t>Zonas de manejo y preservación ambiental y zonas de ronda del Embalse de Chisacá</t>
  </si>
  <si>
    <t>Embalse de Chisacá_Predios del acueducto de Bogotá</t>
  </si>
  <si>
    <t>Vereda El Destino</t>
  </si>
  <si>
    <t>Predio La Australia-Biter 13</t>
  </si>
  <si>
    <t>Área de Restauración de Santa Bárbara</t>
  </si>
  <si>
    <t>Ciudad Bolívar</t>
  </si>
  <si>
    <t>El tersoro, Jerusalen e Ismael Perdomo</t>
  </si>
  <si>
    <t>Parque Ecológico de Montaña Cerro Seco- Arborizadora Alta</t>
  </si>
  <si>
    <t xml:space="preserve">Torca, Sierras del Chicó, Parque Nacional </t>
  </si>
  <si>
    <t>San Cristóbal, Santa Fe, Chapinero y Usaquén</t>
  </si>
  <si>
    <t>Vereda Mochuelo Bajo</t>
  </si>
  <si>
    <t xml:space="preserve">relictos de vegetación muy 
reducidos o pequeñas manchas de bosque seco montano bajo o selva andina 
tropical, esparcidas a lo largo de los drenajes y en la parte alta de la subcuenca 
(área de influencia indirecta), donde se encuentra un bosque o selva andina 
tropical relativamente conservada. </t>
  </si>
  <si>
    <t>Zona VIII del Relleno Doña Juana</t>
  </si>
  <si>
    <t>Mirador de los Nevados</t>
  </si>
  <si>
    <t xml:space="preserve">Cerro Seco - Arborizadora Alta
</t>
  </si>
  <si>
    <t>Usaquén</t>
  </si>
  <si>
    <t>Usme/Rafael Uribe Uribe/San Cristobal</t>
  </si>
  <si>
    <t>Carrera 86 con Calle 145</t>
  </si>
  <si>
    <t>Flanco occidental de los cerros de Suba</t>
  </si>
  <si>
    <t>Suba Cerros</t>
  </si>
  <si>
    <t>Veredas Torca Rural 1, Torca rural 2 y Tibabita rural. Los desarrollos urbanos son Torca 1 y Torca 2. Para el desarrollo de la compilación y actualización de la información de Usaquén se toma como base el Diagnóstico Local de Usaquén de la Secretaría de Salud (2004) y Planeación Distrital.</t>
  </si>
  <si>
    <t xml:space="preserve">Veredas Barajas norte, La Lomita, Tuna Rural, Las Mercedes Suba Rural, Guaymaral, Casa Blanca Suba Rural 1 y Casablanca Suba Rural 2 y Casa Blanca Suba y las UPZ con los desarrollos urbanos legalizados de Casa Blanca Suba urbano 1 y 2, la Candelaria, La Conejera, Las Mercedes Suba y Nuestra Señora del Rosario. 
</t>
  </si>
  <si>
    <t>Reserva Forestal Tomas van Der Hammen</t>
  </si>
  <si>
    <t>Paseo de los Libertadores</t>
  </si>
  <si>
    <t>La Academia,  Guaymaral, El Prado  y Tibabuyes</t>
  </si>
  <si>
    <t>Rafael Uribe</t>
  </si>
  <si>
    <t xml:space="preserve">Ciudad Bolívar
</t>
  </si>
  <si>
    <t>UPZ 69 Ismael Perdomo</t>
  </si>
  <si>
    <t>Diana Turbay, 
Rincón del Valle y el Parque Ecológico Distrital Entre Nubes - PEDEN</t>
  </si>
  <si>
    <t>Santa Viviana, La Carbonera, Santo Domingo, Santa Helena, San 
Antonio del Mirador, El Espino, Cerro El Diamante, Mirador de la Estancia, Rincón del 
Porvenir y San Rafael</t>
  </si>
  <si>
    <t>Cerros Orientales y Zona rural  de Bogota D.C.</t>
  </si>
  <si>
    <t>San Cristóbal, Santa Fe, Chapinero, Usaquén, Suba y Sumapaz</t>
  </si>
  <si>
    <t>UPZ Rurales</t>
  </si>
  <si>
    <t>Todas</t>
  </si>
  <si>
    <t xml:space="preserve">Sitios que presentes emergencias ambientales </t>
  </si>
  <si>
    <t>Distrito</t>
  </si>
  <si>
    <t>Distriital</t>
  </si>
  <si>
    <t xml:space="preserve">Suelo rural de la localidades de Usme Cuenca media del Río Tunjuelo </t>
  </si>
  <si>
    <t xml:space="preserve">Suelo rural de la localidades de Ciudad Bolivar </t>
  </si>
  <si>
    <t>Suelo rural de la localidades de Sumapaz</t>
  </si>
  <si>
    <t xml:space="preserve">Usme </t>
  </si>
  <si>
    <t>Sumapaz</t>
  </si>
  <si>
    <t>Cuenca media del Río Tunjuelo</t>
  </si>
  <si>
    <t xml:space="preserve"> Cuenca Rio Blanco</t>
  </si>
  <si>
    <t xml:space="preserve">Veredas La Unión, Los Andes, Las Margaritas, Olarte, El Destino, El Hato, Arrayanes, Soches, El Destino, Curubital,
</t>
  </si>
  <si>
    <t>Las Mercedes, Santa Rosa, Pasquillita, Pasquilla, Santa Barbará, Mochuelo Alto, Quiba Alto.</t>
  </si>
  <si>
    <t xml:space="preserve">Suelo rural de la localidad de   Ciudad Bolívar </t>
  </si>
  <si>
    <t>Suelo rural de la localidad de   Usme</t>
  </si>
  <si>
    <t>Suelo rural de Sumapaz</t>
  </si>
  <si>
    <t xml:space="preserve"> Ciudad Bolívar</t>
  </si>
  <si>
    <t>Zonas de abastecimiento de acueductos veredales</t>
  </si>
  <si>
    <t xml:space="preserve"> Zona rural del Distrito Capital </t>
  </si>
  <si>
    <t>Zonas estrategicas para la conservación del agua, el suelo y la biodiversidad</t>
  </si>
  <si>
    <t>Localidad de Usme</t>
  </si>
  <si>
    <t>Localidad de  Ciudad Bolívar</t>
  </si>
  <si>
    <t xml:space="preserve"> Ciudad Boliívar</t>
  </si>
  <si>
    <t xml:space="preserve">Veredas Chisacá, La Unión, Arrayanes, Curubital,  Andes,  El Destino, Agualinda-Chiguaza, El Uval, Corinto Cerro Redondo, La Requilina,  Los Soches, Olarte, Tibaque y Usme Centro
</t>
  </si>
  <si>
    <t>Zonans de borde urbano-rural</t>
  </si>
  <si>
    <t>Reserva Forestal THomas van Der Hammen/cerro de Torca</t>
  </si>
  <si>
    <t>INTERVENIR 14 KILÓMETROS DEL CORREDOR ECÓLOGICO DE CERROS ORIENTALES.</t>
  </si>
  <si>
    <t>CONSERVAR  Y MANEJAR SOSTENIBLEMENTE 6.00 PARQUES ECOLÓGICOS DISTRITALES DE HUMEDAL</t>
  </si>
  <si>
    <t>2.00</t>
  </si>
  <si>
    <t xml:space="preserve">Cr63 57 G 47 Sur </t>
  </si>
  <si>
    <t>Las veredas Mochuelo Alto y Mochuelo Bajo Pasquilla</t>
  </si>
  <si>
    <t>Veredas Auras Animas y nazareth</t>
  </si>
  <si>
    <t>1800 usuarios de acueductos asoporquera y acupiedraparada Fuente ACODAL</t>
  </si>
  <si>
    <t>1380 usuarios de acueductos  de aguasdoradas Fuente ACODAL</t>
  </si>
  <si>
    <t>111 usuarios de acueducto Asouan Fuente ACODAL</t>
  </si>
  <si>
    <t>SUBA - ENGATIVÁ - BOSA - USAQUEN - BARRIOS UNIDOS - KENNEDY - FONTIBON</t>
  </si>
  <si>
    <t>LOCALIDADES DEL D.C CON HUMEDALES</t>
  </si>
  <si>
    <t>Engativá: 414666
Suba: 544454
Bosa: 307600
Usaquen: 227071
Kennedy: 514716
Fontibon: 175668
Barrios unidos: 114441
Total: 2300416</t>
  </si>
  <si>
    <t>Engativá: 452053
Suba: 602531
Bosa: 321466
Usaquen: 262455
Kennedy: 540134
Fontibon: 195308
Barrios Unidos: 123939
Total: 2497886</t>
  </si>
  <si>
    <t>Engativá: 866719
Suba: 1146985
Bosa: 629066
Usaquen: 489526
Kennedy: 1054850
Fontibon: 370976
Barrios Unidos: 238380
Total: 4796502</t>
  </si>
  <si>
    <t>Número de hectáreas de zonas de rondas hidráulicas y/o de manejo y protección ambiental de humedales gestionados</t>
  </si>
  <si>
    <t>N/A</t>
  </si>
  <si>
    <t>6,4 Actualización Diciembre</t>
  </si>
  <si>
    <t>7,2 Seguimiento Junio</t>
  </si>
  <si>
    <t>7,3 Seguimiento Septiembre</t>
  </si>
  <si>
    <t>7,4 Seguimiento Diciembre</t>
  </si>
  <si>
    <t xml:space="preserve">Timiza </t>
  </si>
  <si>
    <t>Upz 55 Diana Turbay</t>
  </si>
  <si>
    <t>6,2 Actualización Septiembre</t>
  </si>
  <si>
    <t>Total Meta</t>
  </si>
  <si>
    <r>
      <t xml:space="preserve">Usaquen, </t>
    </r>
    <r>
      <rPr>
        <b/>
        <sz val="8"/>
        <color theme="4" tint="-0.249977111117893"/>
        <rFont val="Arial"/>
        <family val="2"/>
      </rPr>
      <t>Suba</t>
    </r>
    <r>
      <rPr>
        <sz val="8"/>
        <rFont val="Arial"/>
        <family val="2"/>
      </rPr>
      <t>, Engativa</t>
    </r>
  </si>
  <si>
    <t>Total Metal</t>
  </si>
  <si>
    <t xml:space="preserve"> Guadalupe y Sector de Jacquelin</t>
  </si>
  <si>
    <t>Vivero en el Humedal La Vaca</t>
  </si>
  <si>
    <t>kennedy</t>
  </si>
  <si>
    <t>CORABASTOS</t>
  </si>
  <si>
    <t>Chucua De La Vaca III</t>
  </si>
  <si>
    <t>Humedal La VACa</t>
  </si>
  <si>
    <t>Ecosistemas de humedal</t>
  </si>
  <si>
    <t>n.d</t>
  </si>
  <si>
    <t>nd</t>
  </si>
  <si>
    <t>Total meta</t>
  </si>
  <si>
    <t>veredas Animas, Auras, Raizal, Nazareth ,Taquecitos, Raizal y los Rios</t>
  </si>
  <si>
    <t>Vereda Soches , Corinto, Uva,  Chiguaza y Requilina</t>
  </si>
  <si>
    <t>Total Proyecto</t>
  </si>
  <si>
    <t>Las acciones adelantadas contribuyen a la consolidación de los espacios del agua, toda vez que permiten que luego de adquiridos los predios se puedan emprender acciones de recuperación y manejo del humedal</t>
  </si>
  <si>
    <t>Mejoramiento del tiempo de respuesta frente a las emergencias en las que se activa la SDA, con lo cual se brinda un mejor servicio a la ciudadanía y se minimizan riesgos.</t>
  </si>
  <si>
    <t xml:space="preserve">5, PONDERACIÓN HORIZONTAL AÑO: 2015  </t>
  </si>
  <si>
    <t>1. Supervisar y apoyar  la gestión  de adquisición de predios por parte de la EAAB en el marco del convenio 030 del 2009, en el PEDH Capellanía</t>
  </si>
  <si>
    <t>PROGRAMADO</t>
  </si>
  <si>
    <t>2. Desarrollar la recuperación integral de quebrada (diagnosticos biofisico-social, gestión social, diseños, intervencion) en las Subcuencas de Torca, Salitre, Tunjuelo y Fucha.</t>
  </si>
  <si>
    <t>3. Generar los conceptos tecnicos encaminados a revisar y aprobar los estudios de alinderamiento de los cuerpos de agua vinculados a la Estructuta Ecologica Principal elaborados y remitidos por la Empresa de Acueducto y Alcantarillado de Bogotá. De acuerdo con lo establecido en el Decreto 190 de 2004.</t>
  </si>
  <si>
    <t xml:space="preserve">4. Participar en las mesas de trabajo organizadas por la CAR en la formulación de los planes de manejo ambiental de las microcuencas. </t>
  </si>
  <si>
    <t>5. Mantener  las áreas restauradas de  ronda hidraúlica y ZMPA en quebradas intervenidas por la SDA</t>
  </si>
  <si>
    <t>6. Evaluar y hacer seguimiento de los procesos de intervención físico-biótica desarrollados en PEDH.</t>
  </si>
  <si>
    <t>7. Generar los insumos técnicos para aprobación y seguimiento de PMA, Alertas Ambientales, Medidas de Protección,identificación y ampliaciones en áreas de ecosistemas humedal.</t>
  </si>
  <si>
    <t>8. Adelantar la administración de los parques ecológicos distritales de humedal en el marco de las politicas establecidas, desarrollando acciones para promover el uso público y la gestión del conocimiento</t>
  </si>
  <si>
    <t>9. Desarrollar acciones operativas y de restauración ecológica dirigidas al manejo y mantenimiento de   los ecosistemas de humedal.</t>
  </si>
  <si>
    <t>10. Realizar acciones de recuperación ecológica en la Subcuenca Tunjuelo.</t>
  </si>
  <si>
    <t>X</t>
  </si>
  <si>
    <t>Conservar y manejar sosteniblemente el 100.00 % de las hectáreas recuperadas, rehabilitadas y/o restauradas del río Tunjuelo.</t>
  </si>
  <si>
    <t>11. Desarrollar acciones operativas y de restauración ecológica dirigidas al manejo y mantenimiento en las áreas intervenidas en el río Tunjuelo.</t>
  </si>
  <si>
    <t>12. Implementar las acciones orientadas a la producción de material vegetal en los viveros de la SDA y los estudios para el mejoramiento del modelo de gestión actual</t>
  </si>
  <si>
    <t>13. Adelantar las acciones requeridas para la adecuación, mejoramiento y mantenimiento de los viveros administrados por la SDA.</t>
  </si>
  <si>
    <t>14. Desarrollar los procesos de gestion predial para su adquisición a partir de los avaluos existentes y realizar la priorización y gestión para el avalúo de nuevos predios</t>
  </si>
  <si>
    <t>15. Realizar el mantenimiento, implementación y monitoreo de acciones para conservación , restauración, rehabilitación y/o recuperación en suelo de protección del Distrito Capital.</t>
  </si>
  <si>
    <t>16. Realizar las acciones de administración integral del PEDM Entrenubes y las áreas de interés ambiental Parque Mirador de los Nevados y Soratama, incluyendo aquellas para la promoción del uso público.</t>
  </si>
  <si>
    <t>17. Adelantar las gestiones técnicas  necesarias para adelantar acciones de administración del Parque Ecológico Distrital de Montaña Cerro Seco - Arborizadora Alta y otro sector de interés ambiental.</t>
  </si>
  <si>
    <t>18. Participar en el proceso de concertación del Plan de Manejo Ambiental – PMA – de la Reserva Forestal Regional Productora del Norte de Bogotá D.C., “Thomas Van der Hammen liderado por la CAR y desarrollar procesos de gestión relacionados con el tema.</t>
  </si>
  <si>
    <t xml:space="preserve">19.Apoyar el seguimiento a la formulación del Plan de Manejo Ambiental de Cerro de Torca </t>
  </si>
  <si>
    <t>20. Adelantar la concertación interinstitucional y gestiones necesarias para el fortalecimiento local y regional del modelo de ocupación campesino del territorio borde sur, como estrategia para detener la expansión urbana sobre el suelo de protección y la ruralidad del D.C.</t>
  </si>
  <si>
    <t>21. Realizar la implementación de un tramo del corredor ecológico de cerros orientales selecionado entre los tramos 5, 6 y 7 de los diseños y propuestas previamente elaborados por la SDP y SDH.</t>
  </si>
  <si>
    <t>22. Desarrollar acciones socio ambientales para aportar en la recuperacdión ecológica de zonas de alto riesgo no mitigable en las localidades de Rafael Uribe Uribe y Ciudad Bolívar.</t>
  </si>
  <si>
    <t>23. Desarrollar acciones interinstitucionales, técnicas y sociales orientadas a la gesti ón de riesgo por incendio forestal.</t>
  </si>
  <si>
    <t>24. Responder a las emergencias ambientales para las cuales se activa a la SDA, por parte de las entidades del SDGR-CC, el NUSE y la comunidad.</t>
  </si>
  <si>
    <t>25.Adelantar acciones de planificación de paisaje y caracterización de sistemas productivos y formas de apropiación del territorio, como base para vincular familias campesinas a procesos de Ordenamiento Agroambiental de la Finca</t>
  </si>
  <si>
    <t>26. Implementar acciones de ordenamiento predial, restauración y reconversión de sistemas productivos afines a la conservación de los recursos naturales en los predios priorizados  para 2013 y los gestionados en 2012, fortaleciendo redes sociales y mercados</t>
  </si>
  <si>
    <t>27. Adelantar acciones integrales orientadas a la restauración, recuperación, rehabilitación o conservación en las zonas abastecedoras de acueductos veredales (incluye el mantenimiento de coberturas vegetales establecidas con anterioridad y la gestión social e institucional)</t>
  </si>
  <si>
    <t>28. Generar un documento de lineamientos para gestión en la ruralidad, así como los conceptos y documentos técnicos de apoyo y que se requieran en el marco de las diferentes instancias de gestión  donde se participe</t>
  </si>
  <si>
    <t xml:space="preserve">29. Implementar y hacer siguimiento a la herramienta de registro (fichas descriptivas) de los instrumentos de gestión ambiental </t>
  </si>
  <si>
    <t>30. Implementación del esquema de  seguimiento y evaluación a la implementación de los instrumentos de gestión e iniciar su implementación.</t>
  </si>
  <si>
    <t>31. Adelantar acciones de coordinación con las diferentes dependencias de la SDA para apoyar la formulación y la implementación de los diferentes instrumentos de gestión: 1) Departamentos de Gestión Ambiental, 2) Plan Distrital y Adaptación Cambio Climático, 3) Plan Distrital de silvicultura urbana, 4) Plan Decenal en fuentes moviles y fijas en desarrollo al Plan de Descontaminación de Aire, 5) Plan Institucional de Gestión Ambiental a nivel Distrital y 6) Plan de Accion Cuatrienal Ambiental PACA a nivel de la SDA y 7) Certificados del Estado de Conservación Ambiental</t>
  </si>
  <si>
    <t xml:space="preserve">Las quebradas de la Subucuenca Salitre y Torca, ubicadas en los Cerros Orientales de Bogotá, son ecosistemas estratégicos  para mejorar la calidad de vida  de los capitalinos.  Las quebradas intervenidas presentan altos valores ecológicos y paisajisticos por su dinámicas territoriales. 
La apropiación de los proyectos se generó mediante la participación activa de la comunidad en los procesos  de recuperación y mantenimiento de las obras realizadas. </t>
  </si>
  <si>
    <t>Informe de gestión  del convenio 1201 de 2013
Informe de gestión 1525 de 2014</t>
  </si>
  <si>
    <t>Informes de gestión del convenio 999 de 2013 con la Fundación Natura.</t>
  </si>
  <si>
    <t>Indicador finalizado en el año 2014</t>
  </si>
  <si>
    <t>Los 12 Parques Ecológicos Distritales de Humedal declarados, cuentan con Plan de Manejo Ambiental aprobado,  instrumentos de planificación que orientan la gestión en dichos ecosistemas hacia el logro de sus objetivos de conservación, a partir de una mirada de largo, mediano y corto plazo, enmarcada en las realidades naturales, socioculturales e institucionales y las dinámicas territoriales en las que se encuentran inmersos los humedales</t>
  </si>
  <si>
    <t>Resoluciones Conjuntas CAR-SDA 01(PEDH JABOQUE), 02 (PEDH TORCA-GUAYMARAL) y 03 (MEANDRO DEL SAY)</t>
  </si>
  <si>
    <t>Restauración ecológica como estrategia de prevención y mitigación de impactos de contaminación y de deterioro en áreas que abastecen los acueductos veredales, con apropiación por parte de la comunidad participativa.</t>
  </si>
  <si>
    <t>Informes presentados por los contratos 391/15, 1049/14 y 815/15</t>
  </si>
  <si>
    <t>Informes de gestión del convenio 999 de 2013.</t>
  </si>
  <si>
    <t>Registros fotograficos.</t>
  </si>
  <si>
    <t xml:space="preserve">Se fortaleció la institucionalidad regional con la gestión conjunta en la formulación del  PMA de la Reserva Forestal Thomas Van der Hammen, y se continua con la intervención en forma concertada para la adquisición de predios en el borde Norte, como estrategia para consolidar el corredor entre los cerros orientales y el río Bogotá. 
Paralelamente, esta en trámite la adopción del PMA del Cerro de Torca, que aporta los lineamientos para el direccionamiento de los recursos y la priorización de proyectos que consolidan la protección, conservación y recuperación del área.
</t>
  </si>
  <si>
    <t>Actas de reunión de las jornadas realizadas y documentos generados.
Estudios previos para diseñar herramientas de manejo de paisaje en zonas de borde sur</t>
  </si>
  <si>
    <t xml:space="preserve">Implementación acciones de reconversión productiva en la ruralidad distrital: uso del árbol dentro del sistema productivo, acciones de protección del bosque, buenas prácticas productivas, uso de fertilizantes orgánicos en praderas y cultivos (compostaje y/o lombricultivo) y acciones sobre la seguridad alimentaria y autoabastecimiento. </t>
  </si>
  <si>
    <t>Contrato 1151 de 2014
Informe de actividades de los equipos de trabajo contratados bajo esta meta.</t>
  </si>
  <si>
    <t xml:space="preserve">Contrato 801 de 2015
</t>
  </si>
  <si>
    <t xml:space="preserve">Se conservaron y manejaron sosteniblemente 7 hectáreas de las 8 recuperadas, rehabilitadas y/o restauradas del río Tunjuelo, lo que equivale a un 88%. En estas hectáreas se realizó la plantación de un total de 5.383 individuos en los siguientes sectores:
a. Primer ciclo de mantenimiento en el sector de Boitá 1 con la plantación de 2.001.  
b. Plantación de 1.183 árboles en el sector de Jackeline
c. Plantación de 2.202 árboles en el sector de villa del Río.
</t>
  </si>
  <si>
    <t>Las zona de Boíta, Jacqueline y Villa del Río, se encuentra ubicada a márgenes del rio Tunjuelo, cuenca que hace parte de la estructura ecológica principal del Distrito; estos espacios al no tener intervención, ni cercado de ningún tipo, se habían convertido en una zona de descargue de basuras y escombros, de igual manera en foco de inseguridad; por lo anterior las acciones de preparación de terreno, plantación en diseños de Restauración Ecológica y mantenimiento, han mejorado el estado de las zonas aledañas, como su visualización y apropiación por parte de los residencias aledañas</t>
  </si>
  <si>
    <t xml:space="preserve">Informes de gestión del equipo de viveros
</t>
  </si>
  <si>
    <t>Escrituras Públicas, Comunicaciones, Estudio de Titulos, Acta de Inicio, Actas de comité y actas de reunión.</t>
  </si>
  <si>
    <t>No Aplica</t>
  </si>
  <si>
    <t>No Aplica.</t>
  </si>
  <si>
    <t>La administración directa de las siguientes áreas: Parque Ecológico Distrital de Montaña Entrenubes, Soratama, Parque Mirador de los Nevados y área de interés ambiental Arborizadora Alta.</t>
  </si>
  <si>
    <t>Convenio 1478 de 2014.
Contrato de obra pública No. 1528 de 2014.
Contrato de consultoría No. 1529 de 2014.
Contrato de consultoría No. 1513 de 2013.</t>
  </si>
  <si>
    <t>*Disminución del riesgo de pérdidas (ambientales, humanas y económicas) por la ocurrencia de incendios forestales. 
*Gestión permanente para control del retamo, lo cual minimiza el riesgo de ocurrencia de incendios.
*Vinculación de población en la prevención de incendios forestales.</t>
  </si>
  <si>
    <t xml:space="preserve">*Reporte actualizado 2015.
*Formatos de respuesta a emergencias. </t>
  </si>
  <si>
    <t xml:space="preserve">Implementación acciones de reconversión productiva en la ruralidad distrital: uso del árbol dentro del sistema productivo, acciones de protección de áreas de bosque y espacios del agua, buenas prácticas productivas y acciones sobre la seguridad alimentaria y autoabastecimiento. </t>
  </si>
  <si>
    <t>Apoyar o realizar un acompañamiento a la implementación de los instrumentos priorizados.
Se detectan alertas que pueden apoyar el proceso de revisión y eventualmente de re formulación de instrumentos, para hacer más eficiente la implementación y los alcances.</t>
  </si>
  <si>
    <t>Fichas finales.  Sistema ajustado durante el mes de enero de 2015.
Desarrollo de reuniones de trabajo y registros en actas y listados.</t>
  </si>
  <si>
    <t>Se daría inicio a la implementación de instrumentos importantes para el Plan de Desarrollo y para la Ciudad.</t>
  </si>
  <si>
    <t>Informe Trimestral de actividades, actas de reuniones, listados de asistencia, propuestas para el desarrollo de acciones desde los diferentes instrumentos.</t>
  </si>
  <si>
    <t xml:space="preserve">Se mantuvo la administración directa del Parque Ecológico Distrital de Humedal Santa María del Lago (10,8), mediante el convenio 1478 de 2014 se han realizado las acciones de mantenimiento con resultados como: siembra de enriquecimiento en estrato rasante de 5953 unidades, plateo de 30 árboles, riego de coberturas en 11906 m2,  control de especies invasoras en 5117 m2, recolección de 106,2 kg de residuos sólidos, extracción de azolla en 1044 m2 y extracción de macrófitas en 12818 m2.
En el humedal La Conejera (58,98 ha) durante estre primier trimestre de 2015, la SDA apoya la coordinación de la mesa interinstitucional del PEDH La Conejera donde se tratan diferentes problemáticas presentes en el ecosistema y por solicitudes de la comunidad, se realizó la socialización del Plan de Manejo Ambiental del Humedal La Conejera. Se han entregado insumos desde las competencias de la SER, para el Alcalde ad hoc con respecto al proyecto Reserva Fontanar, el cual se encuentra cercano al PEDH La Conejera.
Paralelo a lo anterior, la SDA ha venido conformando un equipo de profesionales que realizan acciones de coordinación interinstitucional  para el manejo y conservación de los siguientes humedales:
En el Parque Ecológico Distrital de Humedal “Juan Amarillo”-PEDHJA (222,58 ha), donde se  ejecutaron las  cuatro (4) líneas de acción para su administración y conservación: vigilancia, mantenimiento, monitoreo y gestión social. Desde Noviembre del 2014, se vienen adelantando las mesas de participación entre entidades y la comunidad, con relación a las obras del brazo del humedal. Esta mesa es convocada por la Alcaldía de Suba, de forma mensual. Desde diciembre del 2014 se viene trabajando en la implementación del Aula Ambiental (OPEL/SDA) en conjunto con la comunidad aledaña al brazo del humedal y se incluirá en el proceso a la comunidad educativa de los colegios distritales Alvaro Gomez Hurtado, Nueva Colombia y Gonzalo Arango. La SDA viene trabajando de la mano de la MEBOG, mediante capacitaciones en las diferentes estaciones de Policía, con relación a la importancia de los ecosistemas de humedal y las infracciones que normalmente se cometen allí, lo que da lugar para imponer los comparendos ambientales. 
En el Parque Ecológico Distrital de Humedal Tibanica (28.8 ha) se establecieron acciones a corto y mediano plazo, las cuales responden a las necesidades del ecosistema en aspectos hidrológicos, biológicos y sociales. Con base en el Decreto 494 de 2014, "Por medio del cual se declara el Estado Crítico o Alerta Naranja en el Parque Ecológico Distrital de Humedal Tibanica y se dictan otras disposiciones", con el apoyo de entidades como la Empresa de Acueducto, Alcantarillado y Aseo de Bogotá (EAB-ESP), Aguas de Bogotá, Jardín Botánico José Celestino Mutis (JBB), el Instituto Distrital de Gestión del Riesgo y Cambio Climático (IDIGER), la Alcaldía local de Bosa, la Alcaldía Municipal de Soacha y La Corporación Autónoma Regional de Cundinamarca (CAR), entre otras, se formuló el Plan para la Atención Prioritaria al Déficit Hídrico del PEDH Tibanica. Este plan se enmarca en una dinámica de cooperación interinstitucional donde cada entidad aportará el recurso humano y los insumos necesarios para su desarrollo
En el Parque Ecológico Distrital de Humedal Jaboque - PEDHJ (151.91ha) se adelantó la construcción de plan de acción para la recuperación del humedal atendiendo las líneas de: Planeación Ambiental y Urbana, Obras de Recuperación y Protección Ambiental, Gestión Social y Educación Ambiental, Monitoreo Biótico, Social y del recurso Hídrico, Evaluación, Control y seguimiento de Factores de Tensión, protección, Vigilancia y Seguridad. Se logró adelantar la Resolución Conjunta No 01 de 2015 por la cual se aprueba el Plan de Manejo Ambiental del PEDH, el Documento Técnico de soporte No 0078 Justificación técnica de la necesidad de ampliación del Parque Ecológico Distrital de Humedal Jaboque (Fincas Junca, Montecitos y Maranta en  la Localidad de Engativá)
</t>
  </si>
  <si>
    <t xml:space="preserve">Con el grupo de vigías del agua se adelantaron acciones de manejo en el Humedal Salitre (2,8 ha) con la recolección de 0,025 toneladas de residuos sólidos, Extracción manual de especies invasoras (Calabaza, kikuyo) en 0,195 ha y Corte de césped 0,03 ha. Y el Humedal Tunjo (33,2 ha) con la recolección de 5,072 Toneladas de residuos sólidos, Retiro y control de especies invasoras (calabaza, ojo de poeta) en 1, 88 ha </t>
  </si>
  <si>
    <t>Se terminó la plantación de 5,613 árboles en los sectores de Biota, Jaqueline, Villa del Río y Guadalupe.</t>
  </si>
  <si>
    <t xml:space="preserve">Se realizó el  primer ciclo de mantenimiento en el sector de Boitá 1 con la plantación de 2.001, Jackeline con la plantación de Jackeline1.183 y villa del Río von 2.202 para un total de 5. 383 árboles plantados en 7 hectáreas. </t>
  </si>
  <si>
    <t xml:space="preserve">Durante este primer trimestre 2015 se adelantaron las siguientes acciones en el suelo de protección:
1. Restauración Ecológica en el bosque seco: se adelantó la Intervención de 2, 23 ha nuevas, con actividades como: eliminación de rebrote de acacia y desinfestación de retamo liso en el sector de Arborizadora Alta y se concluyó la etapa de plantación en 7 hectáreas  reportadas en el trimestre anterior.
2. Sostenibilidad de procesos de restauración ecológica: 
En el Parque Ecológico de Montaña Entrenubes se realizó el tercer ciclo de mantenimiento en 20, 2 hectáreas en los predios: 15, 57, 58, 90, 107, 109, 117, 118, 120, 121, 175.
En el marco de la meta se ha consolidado la intervención en  120,52 ha nuevas en el suelo de protección y se ha realizado dos ciclos de mantenimiento en 176.4 hectáreas de las cuales se reportaron 122.5 de procesos anteriores a Bogotá Humana y resto corresponde a intervenciones ya reportadas como nuevas en el marco de este Plan de Desarrollo
</t>
  </si>
  <si>
    <t>VARIABLE</t>
  </si>
  <si>
    <t>5, Programación 2015</t>
  </si>
  <si>
    <t>Humedal Tunjo (anteriormente Ubaguaya)</t>
  </si>
  <si>
    <t>Serranía El Zuque o otra area de interes ambiental</t>
  </si>
  <si>
    <t>Curubital, Margaritas, Arrayanes, Olarte, El Hato, La Unión, El Destino, el uval y Corinto Cerrorerondo</t>
  </si>
  <si>
    <t>Santa Rosa, Pasquilla, Pasquillita, Quiba Alto, Mochuelo Alto, Mochuelo Bajo, Quiba Bajo y Santa Bárbara</t>
  </si>
  <si>
    <t xml:space="preserve">Animas, Auras, Raizal, Nazareth ,Taquecitos, Raizal y los Rios. </t>
  </si>
  <si>
    <t>Zona franja de borde cerros</t>
  </si>
  <si>
    <t>PROYECTO:</t>
  </si>
  <si>
    <t>PERIODO:</t>
  </si>
  <si>
    <t>6,1 Actualización Junio</t>
  </si>
  <si>
    <t>Vivero en el predio La Australia-Bitter 13</t>
  </si>
  <si>
    <t>EJECUTAR EN 140.00 HECTÁREAS DE ZONAS DE ALTO RIESGO NO MITIGABLE O ALTA AMENAZA, ACCIONES SOCIOAMBIENTALES Y/O ACCIONES DE ADMINISTRACIÓN, MANEJO Y CUSTODIA DE INMUEBLES RECIBIDOS</t>
  </si>
  <si>
    <t>Zonas de Alto riesgo no mitiga ble Rafael Uribe Uribe.</t>
  </si>
  <si>
    <t>Sector de Nueva Esperanza,San
Martin,
San
Ignacio,
La
Reconquista
y/o
Granjas
de
San
Pablo</t>
  </si>
  <si>
    <t xml:space="preserve">Microcuenca de la quebrada denominada 
Hoya del Güira, afluente de la quebrada Chiguaza </t>
  </si>
  <si>
    <t xml:space="preserve">Zonas de Alto riesgo no mitigable Ciudad Bolívar  </t>
  </si>
  <si>
    <t xml:space="preserve">Sector de Altos de Estancia, Caracolí
</t>
  </si>
  <si>
    <t>Quebradas Carbonera, Rosales o Santo Domingo y 
Santa Rita, en cuyas microcuencas se han desarrollado múltiples fenómenos de inestabilidad 
de variadas proporciones,</t>
  </si>
  <si>
    <t>UPZ 67 Lucero</t>
  </si>
  <si>
    <t>Bella Flor</t>
  </si>
  <si>
    <t>Bella Flor Sector A</t>
  </si>
  <si>
    <t>Quebrada Limas</t>
  </si>
  <si>
    <t>Acueducto Asoporquera predios La Rivera (11 Ha) y Buenos Aires (20 Ha), acueducto Asopiedraparada predio El Recuerdo (13 Ha) ), acueducto Pasquilla Centro predio La Palma (3.3 Ha)</t>
  </si>
  <si>
    <t>acueducto Aguas Doradas predios Uval 01 y Uval La Toscana (11 Ha), acueducto Agualinda Chiguaza en el predio San Luis (4.5 Ha), acueducto Aguas Claras Olarte en Centro de Instrucción y Entrenamiento Militar (0,7), acueductos El Destino y Corinto Cerroredondo predio Montebello (23.26 Ha), acueducto Acuamarg en los predios El Horizonte (0.18 Ha), La Palma (0.25 Ha), Delirios (0.1 Ha), Manantial (0.01 Ha) y acueducto Arrayanes Argentina predio Jamaica (1.5 Ha)</t>
  </si>
  <si>
    <t>Acueducto Asouan predio La Pradera (0.72 Ha).</t>
  </si>
  <si>
    <t xml:space="preserve">Arborizadora Alta, Veredas Pasquilla,Mochuelo Alto,  Mochuelo Bajo, Pasquillita, Quiba Alta, Quiba Baja, Santa Bárbara, Las Mercedes y Santa Rosa.
</t>
  </si>
  <si>
    <t>7, OBSERVACIONES AVANCE TRIMESTRE II  DE 2015</t>
  </si>
  <si>
    <t>Informes de Contrato 1151 de 2014
Informe de actividades de los equipos de trabajo :
979 de 2015
358 de 2015
761 de 2015
Contrato de insumos 1514 de 2014 y 1516 de 2014</t>
  </si>
  <si>
    <t>Actas de reunión de las jornadas realizadas y documentos generados.
Informe final del contrato 615 de 204.</t>
  </si>
  <si>
    <t>Actas de reunión de las jornadas realizadas y documentos generados.
Contrato 886 de 2015, Contrato 026 de 2015 y Contrato 1174 de 2015</t>
  </si>
  <si>
    <t>Informes de Contrato 1151 de 2014
Informe de actividades de los equipos de trabajo contratados bajo esta meta. 090 de 2015, 308 de 2015, 1124 de 2015,  822 de 2015, 897 de 2015,441 de 2015
Contrato de insumos 1514 de 2014 y 1516 de 2014</t>
  </si>
  <si>
    <t>Se cuenta con un documento técnico en el cual se han incorporado las  observaciones hechas por la Dirección de Gestión Ambiental y la Subdirección de Políticas de la SDA y la CAR , se  remitió dicho documento al Jefe de Parque Nacional  el día 16 de marzo 2015, sin que se hayan recibido observaciones al respecto.</t>
  </si>
  <si>
    <t>Demoras en la notificación para la expropiación por vía administrativa.</t>
  </si>
  <si>
    <t xml:space="preserve">Plan de trabajo con el área administrativa para agilizar los pagos y cumplir con los términos de ley </t>
  </si>
  <si>
    <t>Actas de Comité del convenio 030 de 2009
Comunicaciones
Actas de Reunión  de los comités de las mesas de trabajo con las localidades Programa del Agua..</t>
  </si>
  <si>
    <t xml:space="preserve">Se continua con la administración directa del Parque Ecológico Distrital de Humedal Santa María del Lago , desarrollando las cuatro líneas de acción (vigilancia, mantenimiento, monitoreo y gestión interinstitucional y social). Las acciones de mantenimiento se realizan a través del convenio 1478 de 2014, obteniendo los siguientes resultados: siembra de enriquecimiento en estrato rasante de 5.953 unidades, plateo de 30 árboles, riego de coberturas en 11.906 m2,  control de especies invasoras en 5.117 m2, recolección de 106,2 kg de residuos sólidos, extracción de azolla en 1044 m2 y extracción de macrófitas en 12818 m2.
En el marco del Convenio No. 1525 de 2014 se adelanta las acciones de manejo en: el Parque Ecológico Distrital de Humedal El Tunjo se hizo el cerramiento en 1,78 km con alambre de púas y ahoyado e instalación de 84 postes; en el Parque Ecológico Distrital de Humedal Salitre   se adelantó la recuperación del espejo del agua 0,56 ha, Extracción manual de especies invasoras (Calabaza, Elodea y pasto kikuyo) – ZV en 0.28 hay  Erradicación de Retamo liso (Genista monspessulana) – ZV en 0,014 ha. En mantenimiento se realizó recolección de residuos sólidos - ZMPA Y RCH de 0,06 Toneladas y corte de césped en 0,02 ha  y en el Parque Ecológico Distrital de Humedal  La Isla se avanzó en la recuperación de espejo de agua en 0.004 h.
 Adicionalmente en estos humedales se adelanta la articulación interinstitucional, partiendo de la elaboración de un Plan de Acción Ambiental y del Plan Operativo Anual y la participación en las mesas interinstitucionales. Y en la línea de monitoreo se realizaron visitas de valoración del ecosistema con el objeto de identificar los sectores apropiados para el monitoreo desde cada uno de los taxa a evaluar, así como para análisis fisicoquímico. 
De igual manera, esta gestión se realiza en los en los humedales de Torca - Guaymaral, Conejera, Córdoba, Juan Amarillo, Jaboque, Capellanía, Meandro del Say, Techo, El Burro, La Vaca, Tunjo, Tibanica, con los equipos técnicos (3 profesionales por humedal) quienes apoyaron la formulación de los Planes Operativos de los PEDH del Distrito Capital  y  realizan el seguimiento para su implementación: 
Se destaca la gestión adelantada por los equipos en los PEDH Jaboque, Capellanía, Juan Amarillo, El Salitre y  Torca-Guaymaral, quienes coordinaron el desarrollo de las actividades enmarcadas en la campaña “Al Alma del Humedal” cuyo objeto es hacer visible en campo la gestión desarrollada en dichos ecosistemas:
• CAPELLANIA 21-may (Inauguración, Rueda de prensa al Alcalde Mayor, Reunión con la comunidad)
• JABOQUE  04-jun (Actividad lúdica con adulto mayor, Presentación de la gestión distrital en los humedales con participación de la comunidad educativa aledaña al humedal)
• JUAN AMARILO 12-jun (Informe de Gestión, Juego Concéntrese con acciones de manejo en el humedal)
• SALITRE 19-jun (Avistamiento de aves, Elaboración de semilleros, Charla sobre reciclaje, Recorrido guiado)
• TORCA GUAYMARAL 26-jun (Presentación de los trabajos de los niños de instituciones educativas sobre la fauna del humedal, Elaboración de billeteras con material    reciclable (tetrapack), programa basura cero).
Por su parte los PEDH que cuentan con Alerta Ambiental (Torca y Guaymaral, Capellanía, El Salitre, Juan Amarillo, Jaboque y Tibanica) han convocado y desarrollado las mesas de seguimiento al cumplimiento de los respectivos planes de acción, con verificación en campo.
La Conejera: Se ha venido apoyando el punto de control ambiental a obra del proyecto urbanístico Reserva Fontanar, donde se suministra información relacionada con humedales. Jornadas de concientización sobre usos del humedal, delito ambiental, comparendo ambiental y basura cero. Apoyo a la construcción del plan de acción en el marco de la Mesa Humedal La Conejera, ante solicitud de la comunidad. Apoyo a los compromisos generados por la secretaría ante el campamento conformado en contrapeso del mencionado proyecto urbanístico.
Capellanía: Se han desarrollado visitas de verificación sobre tensionantes como disposición de RCD, vertimientos y se ha adelantado la gestión para su control y seguimiento. Por su parte se ha participado en las mesas convocadas por la Mesa Ambiental de Fontibón. Socialización de los instrumentos de planificación aplicables a dicho ecosistema
El Burro: Se realizaron varias actividades relacionadas con el monitoreo de los humedales del Sur, empezando por una visita realizada con personal de SCAPS de la SDA para determinar la disposición de los lodos y sedimentos provenientes de las adecuaciones hidrogeomorfologicas realizadas al humedal El Burro por parte de la EAB.
La Vaca: Apoyo a la  jornada de recolección de Residuos de Construcción y Demolición RCD, perímetro del Humedal colindante con el Sector el Amparo, Actividad Interinstitucional (Hospital del Sur, Ciudad Limpia, Secretaria de Gobierno, Jardín Botánico, UAESP, Policía, y Alcaldía Local. Actividad enmarcada dentro de la celebración de la semana ambiental por el Humedal).
Córdoba: Seguimiento a las obras de recuperación de ZR y ZMPA, cerramiento y diseños a las obras de reconformación hidrogeomorfológica. Acompañamiento a las mesas de concertación y socialización de la gestión a desarrollar en el humedal.
En todos los PEDH se han realizado recorridos periódicos de verificación de tensionantes para desplegar la gestión requerida tanto a nivel interno como interinstitucional. De igual forma avistamiento y reconocimiento Inicial de avifauna, planeación de actividades bimensuales de monitoreo de vegetación, aves, mamíferos y anfibios.
</t>
  </si>
  <si>
    <t>Actualmente la SDA cuenta con 4 viveros activos: Soratama cuenta con una produccion de 21.500 individuos de 46 especies, de los cuales 13.278 están disponibles para plantación, Entrenubes con 28.000 individuos en produccion de 35 especies y con un total de 8.606 individuos para plantación, Humedal La Vaca el cual es el primer vivero dedicado a especies nativas de humedal  cuenta con 4.000 individuos de 15 especies en crecimiento y Vivero La Australia con 3.000 plántulas en producción de 1 especie.  En cuanto a las labores de fortalecimiento de los viveros en su infraestructura, se reacondicionaron algunas eras de crecimiento en el vivero Entrenubes,  y se inicio el proceso de traslado a otro en el PEDMEN. Para el vivero Soratama se adelantan las acciones que permitan mejorar el suministro de agua de forma permanente, ésta actividad es liderada por la administración del aula. En el humedal La Vaca se terminó la adecuación del sistema de riego para el área de invernadero y se adelanta la adecuación del área de crecimiento y rustificación de material vegetal.</t>
  </si>
  <si>
    <t xml:space="preserve">Se ha avanzado en el ajuste de las fichas de seguimiento a los instrumentos de gestión ambiental, el cual es el componente principal del sistema de seguimiento a la implementación de los mismos con el fin de generar las alertas necesarias para su ejecución.
PIGA: La herramienta ha permitido conocer la trazabilidad de las acciones en las diferentes fases que contiene el instrumento como son: la formulación, implementación, evaluación y seguimiento. Esta herramienta nos ha mostrado un avance a través del tiempo en materia ambiental concerniente a las entidades del distrito capital y algunas de carácter voluntario de orden nacional. Genera alertas para ir evolucionando en temas como: la calidad de la información que debe reportar cada entidad del distrito, oportunidad en la entrega en cuanto a visitas de control y el enfoque y direccionamiento hacia las acciones de gestión que arrojen resultados tangibles en el desempeño ambiental de las entidades del distrito. 
PACA: Permite la trazabilidad en las diferentes fases que tiene el instrumento como son la formulación, implementación, evaluación y seguimiento frente al desarrollo del instrumento a nivel del distrito.
DEPARTAMENTOS DE GESTIÓN AMBIENTAL: Se continua con el ajuste de la ficha de reporte trimestral con los profesionales de la SEGAE, de acuerdo al consolidado de la base de datos registrada de la SEGAE que nos sirva como herramienta y apoyo en el reporte de radicados recibidos, atendidos, cuantas industrias registran nuevas a la SDA. Se solicitó la inclusión del Formato de Solicitud DGA a la plataforma de la SDA-Atención al Ciudadano.
CECA: Se continua con el ajuste a la ficha de reporte mensual  de este instrumento que  registra el las solicitudes, las visitas y los certificados expedidos en los predios ubicados total o parcialmente dentro del Sistema de Áreas Protegidas del Distrito Capital.
PLAN DECENAL DE DESCONTAMINACIÓN DEL AIRE PARA BOGOTA: Se realizó la revisión del instrumento, ajustando la ficha de seguimiento que incluye todas acciones definidas en el plan de acción. Esta ficha ajustada fue socializada al interior de la Entidad, específicamente la SCAAV, para validar el seguimiento y la trazabilidad de las acciones. 
PROGRAMA DE ECOCONDUCCION: Se realizó la revisión de los formatos reporte consumo de combustible para ajustarlo con la participación de grupo PIGA de la SPPA y así poder genera una alerta en los reportes.
CAMBIO CLIMÁTICO: Se ajustó la ficha de seguimiento a la resolución 6524 de 2011, donde se establecen las actividades que se ejecutan al interior de la entidad por parte de la DPSIA, OPEL y DGA que conforman el GICC en cuanto a la formulación, socialización y divulgación del Plan Distrital de Adaptación y Mitigación a la Vulnerabilidad al Cambio Climático. Así mismo con la participación de diferentes entidades públicas y la SDA se ejecutó el lanzamiento de la Campaña de Cambio Climático la cual continúe una agenda extensa que se ha venido desarrollando con el fin de mostrar la participación y el conocimiento del cambio climático.
</t>
  </si>
  <si>
    <t xml:space="preserve">Se continúa con el apoyo y el acompañamiento a la implementación de los instrumentos de gestión ambiental priorizados,  con diversas acciones: Los instrumentos PIGA, PACA, CECA, DGA´S, Plan Decenal, se apoya la implementación, mientras los instrumentos Cambio Climático y Plan de Silvicultura, se apoya el proceso de formulación. 
PIGA: Revisión y priorización de las necesidades de las entidades basándonos en el informe de control realizado vigencia 2013-2014, organización de la estrategia para abordar a las entidades, desarrollo de estrategias de coordinación con Hospitales Verdes y Asuntos Locales. Adicionalmente, se adelantaron  13  mesas de trabajo técnico encaminadas hacia las necesidades  que en materia ambiental presentan las entidades,  revisión de los requerimientos pendiente resultantes de las visitas de control, las dudas sobre los tramites que tienen pendientes y la actualización lo que en materia normativa ambiental en algunos temas importantes en materia ambiental.
PACA: Se continuó acompañando las visitas de avance de las metas PACA que vienen adelanto las entidades del Distrito en esta ocasión se participó en la visita al Jardín Botánico, se avanzó en los ajustes a PACA-SDA revisión realizada en conjunto con las Subdirecciones SPPA y SPCI, y se participó en la Mesa de instrumentos con las  entidades del Distrito para revisar las tareas en el marco del PACA.
DEPARTAMENTOS DE GESTIÓN AMBIENTAL: Se realizó una reunión de seguimiento-acompañamiento a implementación del  instrumento. Se revisó la base de datos enviada por la Secretaria de Salud, filtrando por grades y medianas empresas para establecer la ruta de seguimiento por parte de SEGAE. 
CECA: Se continúan acciones de seguimiento/acompañamiento a la implementación del instrumento. Se socializó alerta para la continuidad de la implementación del instrumento en el segundo semestre de 2015. Se continuará con el acompañamiento a las visitas técnicas con la finalidad de obtener información sobre metodología  y ajuste al procedimiento de esta actividad. De igualmente, se hizo solicitud a la Subdirección Legal Ambiental para la revisión del instrumentos para ampliar la fecha de reporte CECAS a Catastro Distrital por parte de la SDA.
CAMBIO CLIMÁTICO: Se celebró el lanzamiento de la Cumbre del Clima de Bogotá 2015 con la presencia del Alcalde Mayor Gustavo Petro y la Secretaria Distrital de Ambiente Susana Muhamad en la Alcaldía Mayor de Bogotá con el fin de darle paso al Bogotá Climate Summit 2015 y a la Conferencia de las Naciones Unidas sobre Cambio Climático que se llevará a cabo en París, donde el Alcalde Mayor y la Secretaria de Ambiente representarán a la ciudad, socializando la apuesta que tiene Bogotá, con respecto al desarrollo de su sostenibilidad y la lucha frente al cambio climático
PROGRAMA DE ECOCONDUCCION: Se han adelantado reuniones con SCAAV y SPPA en el reporte  a los formatos reporte de consumo de combustible a las entidades del distrito, para continuar con los ajuste a las casillas de reportes en autonomía, consumo y kilometraje y poder contar con unos datos reales.
</t>
  </si>
  <si>
    <t>No tiene programación de ejecución de actividades en este semestre</t>
  </si>
  <si>
    <t>- Informe Técnico desde la Subdirección de Ecosistemas y Ruralidad sobre los diseños presentados por la Alcaldía Local de Suba para la implementación del sistema de biotratamiento en el brazo del PEDH Juan Amarillo.
- Se realizó el acompañamiento por parte de la SDA en la entrega de las obras de la fase 3 de la reconformación hidrogeomorfológica del PEDH El Burro. Acompañamiento con visitas técnicas para la propuesta de adecuación en el humedal. Acompañamiento con visitas técnicas para la propuesta de adecuación en el humedal.
Informe Técnico sobre el manejo de lodos y RCD producto de la excavación en el PEDH El Burro.
Acompañamientos con visitas técnicas por parte de la SER para la propuesta de reconformación hidrogeomorfológica y rehabilitación de hábitats acuáticos en PEDH Jaboque.</t>
  </si>
  <si>
    <t>Durante el segundo trimestre de 2015 se adelantó la siguiente gestión. 
1. Insumos Técnicos para la modificación del Acuerdo 487 de 2011.
2. Informe de avance al cumplimiento del plan de acción de la Alerta Naranja declarada para el PEDH Tibanica. 
3. Seguimiento a los  Planes de acción de las alertas Naranja y Amarilla.
4, Elaboración de Planes Operativos por PEDH para el segumiento de las acciones de recuperación.
5. Revisión y ajustes a los Estudios Previos para la contratación de la formulación de los PMA de los PEDH El Salitre, Tunjo y La Isla. 
6, Elaboración de Estudios Previos para la recolección de RCDS en el PEDH Jaboque.
7, Apoyo Técnico en la elaboración del Plan de Acción de la Política de Humedales del Distrito Capital.
8. Apoyo Técnico a la construcción del Plan de Consolidación de la Estructura Ecológica Principal del D.C. 
9, Coordinación de los eventos desarrollados en el marco de la campaña "Al Alma del Humedal".</t>
  </si>
  <si>
    <t xml:space="preserve">Actualmente la SDA cuenta con 4 viveros activos: Soratama cuenta con una produccion de 21.500 individuos de 46 especies, de los cuales 13.278 están disponibles para plantación, Entrenubes con 28.000 individuos en produccion de 35 especies y con un total de 8.606 individuos para plantación, Humedal La Vaca el cual es el primer vivero dedicado a especies nativas de humedal  cuenta con 4.000 individuos de 15 especies en crecimiento y Vivero La Australia con 3.000 plántulas en producción de 1 especie. </t>
  </si>
  <si>
    <t>En cuanto a las labores de fortalecimiento de los viveros en su infraestructura, se reacondicionaron algunas eras de crecimiento en el vivero Entrenubes,  y se inicio el proceso de traslado a otro en el PEDMEN. Para el vivero Soratama se adelantan las acciones que permitan mejorar el suministro de agua de forma permanente, ésta actividad es liderada por la administración del aula. En el humedal La Vaca se terminó la adecuación del sistema de riego para el área de invernadero y se adelanta la adecuación del área de crecimiento y rustificación de material vegetal.</t>
  </si>
  <si>
    <t>Se hizo ajuste al sistema de seguimiento. Ultima versión de este ajuste realizada el 16 de enero. El sistema se está implementando. Durante los meses de abril y mayo, se continúa ajustando la herramienta de registro de datos del sistema de seguimiento/acompañamiento. Lo anterior con el fin de hacer más eficiente este proceso.</t>
  </si>
  <si>
    <t xml:space="preserve">Segundo Trimestre
1) Departamentos de Gestión Ambiental: Una (1) reunión, con responsables de la implementación del instrumentos, para verificar avances, consecución de base de datos y programar acciones segundo trimestre 2015. 
2) Plan Distrital de Adaptación al Cambio Climático: Se realizarón acciones como: Acompañamiento a la formulación del Plan; Apoyo desarrollo de campaña distrital prevención del cambio climático-planeación de taller para la campaña; Generación de dos (2) boletines cambio climático; Apagones Ambientales (2), febrero - localidad de engativa y marzo - localidad de fontibón, con un total de 170 asistentes.
3) Plan Distrital de silvicultura urbana: Una (1) reunión mesa de arbolado. Se continúa apoyo formulación del Plan desde la DGA.
4) Plan Decenal de Descontaminación de Aire (PDDA): Revisión de la ficha de seguimiento al Plan.
5) Plan Institucional de Gestión Ambiental:
Se culminó proceso acompañamiento técnico-2014. Entidades Distritales ( metodología de riesgos ambientales). Jornadas días 17 y 18 de febrero y 11 de marzo. Participación:  106 personas. Socialización normativa aplicable relacionada. Se realizó taller práctico con asistentes. Se orientó: Identificación, valoración y controles a los riesgos. Evento de cierre de ciclo acompañamiento del PIGA-2014. Reconocimiento Institucional a la Gestión Ambiental Pública - RIGAP. Galardon otorgado a 12 entidades. Reconocimiento 14 entidades con desempeño alto entre 80 al 85 % mediante certificación. Certificación a  48 entidades con una asistencia al ciclo de acompañameitno  mayor al 80%. Se realizarón reuniones conjuntas entre la DGA, SCASP y SPPA con el fin de unificar criterios para desarrollar la planeación, implementación y seguimiento de los planes institucionales de gestión PIGA-2015. Se presentó al SPPA, SCASP, y el grupo de Instrumentos de la DGA,  propuesta metodologica de acompañamiento a la implementación a desarrrollarse por la DGA-2015. PIGA Interno-acompañamiento en el reporte del informe de verificación, correspondiente a la vigencia 2014. Apoyo DGA-Auditoría externa re certificación subsistema gestión ambiental.
6) Plan de Accion Cuatrienal Ambiental PACA:
Consolidación-entrega de Informe de Seguimiento al PACA SDA, con corte a 31 de diciembre de 2014. (Avance y logros-2014). Cargado herramienta Storm User. Informe-Cuenta Anual de la Contraloria, reportando el formato CB 1111 - 4 y el documento electronico basado en la información consolidada. Información reportada anteriormente en el formato CB 1111 - 2. Información que fue cargada en SIVICOF   por parte de la Oficina de Control Interno de la SDA. Certificado remitido por dicha dependencia. Acompañamiento a entidades que reportan PACA. Conocer actividades realizadas por el IDRD-marco PACA. Junto con la SPCI-actualización de indicadores de PACA SDA en Observatorio Ambiental de Bogotá.
7) Certificados del Estado de Conservación Ambiental: Una (1) reunión general de revisión de estado de avance y socialización del funcionamiento actual del instrumento. Acuerdo para elaborar informes trimestrales y consolidarlos con resposnable de implementación.
Adicionalmente se vienen revisando y ajustando formatos de seguimiento a Políticas de Suelo e Protección y Biodiversidad. Reuniones de trabajo (2) con el fin de elaborar diagnóstico del estado actal de dichas políticas. 
Segundo Trimestre
1) Departamentos de Gestión Ambiental: Realización 1 reunión de seguimiento-acompañamiento a implementación instrumento. Tema: Base de datos enviado por la Secretaria de salud. Realización 1 reunión de seguimiento-acompañamiento con el fin de revisar el formato solicitud de los DGA. Tema: La no inclusión del Formato de Solicitud DGA a la plataforma de la SDA, Atención al Ciudadano 
2) Plan Distrital de Adaptación al Cambio Climático: Se continúan acciones como: Acompañamiento a la formulación del Plan de Cambio Climático. Se convocó al Grupo Interno de Cambio Climático de la SDA, con el fin de divulgar avances y recibir observaciones al proceso de formulación. Se continúa apoyando la campaña distrital prevención del cambio climático y la realización del Bogotá Climate Summit (septiembre 2015). Generación de un (1) boletines cambio climático; Apagones Ambientales (3), abril - localidad Usme, mayo - localidad Bosa y junio –localidad Chapinero. Total de 180 asistentes aproximadamente.
3) Plan Distrital de Silvicultura Urbana: Se continúa apoyo formulación del Plan desde la DGA, en el trimestre abril-junio se participa mensualmente en las reuniones de la mesa de arbolado en el Jardín Botánico. 
4) Plan Decenal de Descontaminación de Aire (PDDA): Se continúan acciones de acompañamiento a la implementación como: Revisión-Ajuste de herramienta de seguimiento al PDDAB de acuerdo a acciones incluidas en el Plan. Se consolido una matriz con todas las actividades establecidas en los planes de acción de los años 2012 al 2014. (Bogotá Humana). Se revisaron informes de contraloría (2012-2014) para identificar hallazgos relacionados con el PDDAB. Se elaboró el memorando de citación para presentar la herramienta de seguimiento. Se convocó una reunión (1) en la oficina de la DGA con representantes de SCAAV-se presentó la herramienta-enviada posteriormente para su revisión, análisis y poder concertar estrategias de apoyo para su implementación. Reunión (1) con la ingeniera Giovanna dela SCAAV para aclarar dudas relacionadas con la herramienta de seguimiento. Se programó nueva reunión con la finalidad de establecer acciones de apoyo para continuar implementación del Plan. 
5) Plan Institucional de Gestión Ambiental (PIGA): Revisión de informes de las entidades distritales realizados por SCASP-Definición de temáticas de refuerzo para el PIGA tales como: matriz normativa, plan de acción, identificación y valoración de aspectos e impactos ambientales, residuos peligrosos, especiales, riesgos ambientales, publicidad exterior visual, vertimientos, entre otros. Definición de estrategia de acompañamiento al PIGA basado en mesas de trabajo. Realización de 13 mesas de trabajo PIGA con entidades priorizadas según visitas programadas por SCASP para el 2015; mesas realizadas los días Mayo 11,12, 14, 19, 21 y 28, y Junio 11, 12, 16, 18, 23, 25 y 30. Con asistencia de 47 entidades a la fecha. Se direccionaron requerimientos de las entidades a las diferentes dependencias de la SDA, relacionados con trámites de PEV, Vertimientos, RCD, Eco conducción, entre otros. Se realizó reunión interna con los grupos de Residuos Peligrosos y hospitalarios, PIGA SCASP, PIGA –SPPA – RCD, para unificar criterios y la exigilidad de la norma y las inquietudes resultantes de las entidades.
6) Plan de Acción Cuatrienal Ambiental (PACA): PACA SDA. Entrega de solicitud a la Contraloría en el marco de la Auditoria Regular de las metas. Por otra parte se entregaron los soportes correspondientes al plan de mejoramiento relacionados con las metas PACA SDA del proyecto 821.
PACA Externo. Participación en la mesa de instrumentos de PACA abordando temas como: Aprobación de informes reportados, segundo boletín PACA, coordinación visitas a otras entidades en el marco PACA. Acompañamiento a visita al Jardín Botánico el día 11 de junio, conociendo la experiencia de esta entidad relacionada con avances en las metas PACA, encontrando experiencias relacionadas como los SUDS implementados en la entidad, el manejo de los residuos orgánicos, la generación de energía eléctrica y todos los procesos de investigación y adecuación de infraestructura. Se avanzó en los ajustes a PACA SDA revisión realizada en conjunto con las Subdirecciones SPPA y SPCI.
7) Certificados del Estado de Conservación Ambiental: Realización 3 reuniones de gestión. Se continúan acciones de seguimiento/acompañamiento a la implementación del instrumento. Se socializó alerta para la continuidad de la implementación del instrumento en el segundo semestre de 2015 y se realizó una reunión en la Subdirección de Ecosistemas y Ruralidad-SER, para socializar el tema. Se acompañó 1 visita a predios-Reserva Thomas Van der Hammen y Colinas de Suba con la finalidad de obtener información sobre metodología de esta actividad. Temas. Revisión Procedimiento, Back up Personal asignado proceso CECA, Datos Reporte.
Otros:
Eco conducción: Se sostuvo una reunión con la Ing. Sandra Meneses para alimentar base de información del primer y segundo semestre 2014. Se está haciendo una revisión al comportamiento de consumo combustible de las diferentes entidades. Se recibieron siete (7) solicitudes capacitaciones en eco conducción. Se planea realizar al menos 1 taller/conferencia sobre el tema durante el mes de julio. 
Política para el manejo del suelo de Protección del Distrito capital: Durante el trimestre se ha realizado una reunión con el SIG Sistema de integrado de Gestión, para la revisión del procedimiento126PM03-PR22 de la Política para el Manejo de suelo de protección en el Distrito capital teniendo como referencia la   dependencia responsable del procedimiento.
Política para la gestión de la Biodiversidad en el D.C: Durante el trimestre se han realizado acciones de revisión del estado de esta política: Se terminó de ajustar al instrumento conforme a lo establece el decreto. Con base en esta información se procedió a: a. Consolidar una matriz con todas las actividades establecidas en los planes de acción de los años 2012 al 2014. (Bogotá Humana) relacionadas con la política de biodiversidad, con la finalidad de poder establecer cuáles de esas acciones le apuntan a la política y b. Elaborar el memorando de citación reunión para presentar el instrumento de seguimiento a la política la cual se tiene contemplada llevar a cabo el día 3 de mayo de 2015.
</t>
  </si>
  <si>
    <t>Informe final del contrato 1505 de 2013.
FALTA INCLUIR EVIDECIAS DE LA GESTIÓN EN LA RESERVA</t>
  </si>
  <si>
    <t xml:space="preserve">Programa 17 - Recuperación,  rehabilitación y restauración de la Estructura Ecológica Principal y de los espacios del agua
Programa
Programa 18 - Estrategia Territorial Regional frente al Cambio Climático. </t>
  </si>
  <si>
    <t>PÁRAMOS Y BIODIVERSIDAD</t>
  </si>
  <si>
    <t>Construcción de un espacio de valoración y formación ambiental con énfasis en la importancia vital del recuro hídrico y los econosistemas denominado "Parque del Agua"</t>
  </si>
  <si>
    <t>Espacio de valoración y formación ambiental construido</t>
  </si>
  <si>
    <t>Espacio</t>
  </si>
  <si>
    <t xml:space="preserve">El área delimitada como Parque del agua corresponde a  58 ha, de las cuales 21 ha tiene influencia con  los 3 km adecuados por la EAB, las 37 ha  restantes corresponden  al área de influencia de los proyectos a desarrollar de restauración ecológica y mejoramiento paisajístico por parte de la SDA y la  Alcaldía de La Candelaria. Para el área de influencia la SDA y la  Alcaldía de La Candelaria, se definieron tres componentes: a) restauración ecológica; b) participación social y c) mejoramiento paisajístico.a) Componentes de Restauración ecológica: se ponderó con el 50% de las acciones a desarrollar en el Parque del agua, dado que la conservación, uso y manejo de los ecosistemas son la base para  la preservación del recurso hídrico y la biodiversidad. El diagnóstico biofísico y socioeconómico  realizado en el marco del convenio 1303 de 2013, arrojó resultados importante para orientar las acciones  en función de ordenar el territorio alrededor de los espacios del agua. En este sentido se definió que  de las  37 ha de influencia,  13,6 ha  son áreas que requieren la implementación de acciones de restauración ecológica.La SDA  adelantó  los convenios se asociación  1303 de 2013 y 1310 de 2015, con el objetivo de realizar acciones de recuperación integral de las quebradas Padre de Jesús, Mochón del Diablo y San Bruno, quebradas inmersas en el área delimitada como Parque del agua. A la fecha se tiene un avance de 13,8 % de intervención de las áreas priorizadas y se desarrollan acciones directas en campo para la intervención de las áreas restantes. El porcentaje restante corresponde al diagnóstico y diseño que ya fueron realizados, para un total de 38,75% de avance. Si bien la intervención de las áreas potenciales es un primer paso para la recuperación de los espacios asociados a los cuerpos de agua, se requiere aunar esfuerzos para dar continuidad a las acciones de la recuperación de quebradas. (enriquecimiento vegetal, sostenibilidad y seguimiento)Participación social: se ponderó con el 30% de las acciones a desarrollar en el Parque del agua, enfocadas en la apropiación e identidad del Proyecto Parque del Agua.Con miras de generar sostenibilidad y  apropiación  de las acciones adelantadas, se  requiere  trabajar con la comunidad local identificada en el área de influencia del proyecto, buscando su organización  comunitaria y ambiental. Avance: La vinculación de  líderes comunitarios como  gestores  ambientales residentes del área  donde se han adelantados proyectos de restauración ecológica por parte de la SDA, así como la realización de jornadas de sensibilización, talleres y encuentros focales, corresponden a acciones enfocadas  al proceso de organización  del territorio y  la participación social en este proceso. La EAB también vinculó en el proceso de adecuación de los senderos 3 promotoras ambientales.A ello se resalta las iniciativas del FDL de la Candelaria, Santa Fe. 
</t>
  </si>
  <si>
    <t>Reportes dados por la S. E.R.</t>
  </si>
  <si>
    <t xml:space="preserve"> </t>
  </si>
  <si>
    <t>Se ha presentado demoras en los acuerdos de intervención con la comunidad aledaña a los sectores priorizadas en las Quebradas.</t>
  </si>
  <si>
    <t>Establecer mecanismos y alternativas de solución para concertar con la comunidad. Y en casos crríticos priorizar otras intervenciones.</t>
  </si>
  <si>
    <t xml:space="preserve">Las quebradas de la Subucuenca Salitre y Torca, ubicadas en los Cerros Orientales de Bogotá, son ecosistemas estratégicos  para mejorar la calidad de vida  de los capitalinos.  Las quebradas intervenidas presentan altos valores ecológicos y paisajisticos por su dinámicas territoriales. 
Históricamente en Bogotá se recuperaba en promedio una quebrada urbana cada cuatro años, bajo un modelo que priorizaba únicamente el componente hidráulico, cuyo resultado final fue el entubamiento o canalización de estos cuerpos de agua. 
La SDA, la Alcaldía Local y Sociedad Civil Organizada desarrolló e implementó un esquema recuperación ecológica cuya iniciativa estuvo en la Quebrada Las Delicias, Localidad de  Chapinero, como un modelo para establecer los parámetros de la recuperación integral de quebradas.
El modelo de recuperación integral de quebradas permitió un ordenamiento de la ciudad alrededor del agua, resaltando la importancia de estos ecosistemas hídricos dentro de la estructura principal como proveedores de un recurso vital que genera una serie de servicios ambientales, dentro de los cuales se encuentran principalmente dar soporte a la vida en todas sus formas y garantizan el sustento económico, de salud, de calidad de vida y demás actividades del ser humano. La producción permanente de agua, de buena calidad y en cantidad suficiente garantiza el abastecimiento de acueductos, siendo el principal soporte a las múltiples sectores sociales como el industrial, el recreativo, de salud etc. y en lo rural, base fundamental para la productividad agropecuaria, los asentamientos humanos y el mantenimiento del equilibrio en las dinámicas, hidrológicas, ecológicas y climáticas, que atenúan la vulnerabilidad y los riesgos que puedan producir la degradación ambiental en aspectos como las transformaciones geomorfológicas, hidráulicas y de suelo, que derivan en inundaciones, remociones en masa y erosión, las cuales no solo ponen en riesgo la vida humana, sino que desequilibran las estructuras socioculturales del Distrito, produciendo fenómenos de violencia, pobreza, desplazamiento, etc.
</t>
  </si>
  <si>
    <t>Informe de gestión  de los convenios 1525 de 2014, 1303 de 2015, 1311 DE 2015. 
Adicionalmente los informes de gestión del grupo de restauración de la SER
Informe de gestión 1525 de 2014</t>
  </si>
  <si>
    <t xml:space="preserve">Se logró la intervención de 8 hectáreas de la zona de ronda hidráulica y/o ZMPA en un tramo de la cuenca media del río Tunjuelo, en los siguientes sectores:
• Macro- Guadalupe 0.8 ha con la plantación 227 individuos.
• Boita 2 ha con la plantación de 2.001 individuos.
• Jacqueline 1.5 ha con la plantación de 1.183 individuos
• Villa del rio 3.7 ha con la plantación de 2.020 individuos
</t>
  </si>
  <si>
    <t xml:space="preserve">Las zona de Boíta, Jacqueline y Villa del Río, se encuentra ubicada a márgenes del rio Tunjuelo, cuenca que hace parte de la estructura ecológica principal del Distrito; estos espacios al no tener intervención, ni cercado de ningún tipo, se habían convertido en una zona de descargue de basuras y escombros, de igual manera en foco de inseguridad; por lo anterior las acciones de preparación de terreno, plantación en diseños de Restauración Ecológica y mantenimiento, han mejorado el estado de las zonas aledañas, como su visualización y apropiación por parte de los residencias aledañas.
Dentro de los criterios técnicos tenidos en cuenta en el diseño están la definición de barreras de olores y núcleos hexagonales constituidos por especies nativas, resistentes a inundaciones, las cuales también competirán por el espacio con los pastos y las Acacias plantadas en la zona y atraerán las aves. </t>
  </si>
  <si>
    <t xml:space="preserve">Con las medidas de protección se logró impedir y/o detener el desarrollo de procesos de desarrollo urbano, obras de infraestructura urbana y frenar cualquier actividad que pueda actuar en contra de los valores ambientales presentes en el sector declarado como área de protección ambiental, así como apartar las que estén asociadas o acentúen los factores de riesgo identificados en los sectores definidos.
Los 12 Parques Ecológicos Distritales de Humedal declarados (se aprobaron 3 en BH), cuentan con Plan de Manejo Ambiental aprobado,  instrumentos de planificación que orientan la gestión en dichos ecosistemas hacia el logro de sus objetivos de conservación, a partir de una mirada de largo, mediano y corto plazo, enmarcada en las realidades naturales, socioculturales e institucionales y las dinámicas territoriales en las que se encuentran inmersos los humedales.
Declaración de 3 nuevos ecosistemas de humedal fomenta la conservación de los humedales  y los valores ecológicos asociados al mismo, creando nuevas reservas naturales que brindan sostenibilidad al territorio distrital.
</t>
  </si>
  <si>
    <t>Resoluciones Conjuntas  de la adopción de los Planes de Manejo Ambiental CAR-SDA 01(PEDH Jaboque), 02 (PEDH Torca-Guaymaral) y 03 (Meandro del Say) y las Resolución de la SDA sobre Medidas de Protección No. 01097 del 27 de julio de 201 (Torca-Guaymaral) y No. 00819 de 23 de junio de 2015 (Jaboque).</t>
  </si>
  <si>
    <t xml:space="preserve">A la fecha se cuenta con los siguientes alcances: 
1. La entidad realizó acercamientos con juntas de Acueductos Veredales y propietarios de predios ubicados en áreas abastecedoras de acueductos veredales para establecer acuerdos de implementación de actividades de recuperación ecológica participativa. Esta acción se ha ejecutados sobre once  (8) acueductos veredales en Usme: El Destino, Corinto Cerroredondo, Aguas Claras Olarte, Agualinda Chiguaza, Aguas Doradas, Acuamarg, Arrayanes Argentina, Asocristalina Curubital; nueve (9) acueductos veredales en Ciudad Bolívar: Aacupasa, Asocerritoblanco, Asoporquera, Acuavida, Acuepiedraparada, Pasquilla Centro, El Saltonal, Aguas Calientes, Asoquiba y tres (3) en Sumapaz: Asouan, Asoperabeca y Asoagua y Cañizo; para un total de 20 acueductos.
2. Se tiene adelantado la sensibilización, formación para la conservación y la concertación de acuerdos de intervención con la comunidad  de áreas abastecedora, así: acueducto Asoporquera predios La Rivera (11 Ha) y Buenos Aires (20 Ha), acueducto Aguas Doradas predios Uval 01 y Uval La Toscana (11 Ha), acueducto Agualinda Chiguaza en el predio San Luis (8 Ha), acueducto Asouan predio La Pradera (0.72 Ha), acueducto Aguas Claras Olarte en Centro de Instrucción y Entrenamiento Militar (0,7), acueducto Asopiedraparada predio El Recuerdo (13 Ha), acueductos El Destino y Corinto Cerroredondo predio Montebello (24.4 Ha), acueducto Acuamarg en los predios El Horizonte (0.18 Ha), La Palma (0.72 Ha), Delirios (0.2 Ha) y Manantial (0.03 Ha), acueducto Pasquilla Centro predio La Palma (3.3 Ha), acueducto Arrayanes Argentina predio Jamaica (1.5 Ha), acueducto El Saltonal predio El Salero (17.2 Ha). TOTAL: 111.95 Ha.
3. Firma de actas para intervención en  57.32 Ha con: i) Acueducto Aguas Doradas, en los predios Uval 01 y Uval La Toscana 11 Ha; ii). Acueducto Acuepiedraparada, en el predio El Recuerdo 13 ha; y iii)  Acueducto Asoporquera en el predio Buenos Aires y la Rivera 1.7 Ha; iv) Acueducto Agualinda Chiguaza en el predio San Luis 8 Ha; v) Acueducto Asouan en el predio La Pradera 0,72 Ha, vi) Acueducto Acuamarg predio Horizonte y La Palma 0.9 Ha, vii) Acueducto Pasquilla Centro predio La Palma 3.3 Ha, viii) Acueducto Arrayanes Argentina predio Jamaica 1.5 Ha, iX) Acueducto El Saltonal predio El Salero 17.2 Ha.
4. Restauración ecológica participativa en 41.35 hectáreas en zonas abastecedoras de 11 acueductos veredales, consolidados de la siguiente manera:
• Año 2015: Asouan 0.52 Ha (Sumapaz), Acuepiedraparada 4.4 Ha, Pasquilla Centro 3.3 Ha, El saltonal  1 .7 Ha (Ciudad Bolívar), Agualinda Chiguaza 1.7 Ha,El Destino 2.4 Ha, Aguas claras Olarte  1 Ha, Acuamarg  1.13 Ha,  (Usme) :16.15 ha
• Año 2014: Asoporquera 0.2 Ha (Ciudad Bolívar), Agualinda Chiguaza 3 Ha (Usme), Asouan 0.2 Ha (Sumapaz), Aguas Claras Olarte 0.7 Ha (Usme) y Acuepiedraparada 8.6 Ha (Ciudad Bolívar): 12.7 ha
• Año 2013: Aguas Doradas 11 Ha (Usme).
• Año 2012: Asoporquera 1.5 Ha (Ciudad Bolívar).
5. Siembra de 100 árboles y plateo en el acueductos Aguas Claras Olarte, predio del BITER. Se realiza la caracterización de la nueva área a intervenir en la zona abastecedora de este acueducto, sobre la microcuenca de la Quebrada La Leona, predio Montebello.
6. Con apoyo de los vigías del agua se realiza el mantenimiento de la cerca en el área 1 del acueducto Agualinda Chiguaza, predio San Luis. Traslado de material vegetal, abonado e inicio de siembra en el área 2 de este acueducto.
 7. Con el apoyo de los vigías se implementan 50 m de cerca. Se realiza el ahoyado y abonado para 400 árboles en el predio predio La Palma, acueducto Acuamarg.
 8. Se realizaron capacitaciones a los estudiantes de la escuela rural de Arrayanes Argentina como parte del plan de acción de educación ambiental del PUEAA. Se contó con el apoyo de la OPEL; y dos capacitaciones a soldados del BITER en temas de conservación de páramos, recurso hídrico y manejo de residuos sólidos.
9. Se realiza un recorrido por el área abastecedora del acueducto Aguas Calientes para el informe técnico de no intervención en el predio Los Manzanos. Se contempló la posibilidad de realizar una intervención en otro de los predios sobre el área abastecedora.
10. Fertilización del material vegetal sembrado en el predio La Rivera, acueducto Asoporquera.
11. Se realizan siembras con participación de la comunidad en los acueductos de Piedraparada, Pasquilla Centro, Agualinda Chiguaza, 
12. Firma de las actas de intervención y concertación del predio El Salero, acueducto el Saltonal. Firma del acta de concertación de las nuevas área en el acueducto Asouan. Firma de las actas de no intervención en los acueductos de Asoagua y Cañizo y Asoperabeca.
13. Siembra y fertilización de 430 árboles en el área abastecedora del acueducto Asouan.
14. Apoyo y seguimiento a la formulación de los Programas de Uso Eficiente y Ahorro del Agua (PUEAA) a los acueductos de Quiba y Pasquilla Centro.
</t>
  </si>
  <si>
    <t xml:space="preserve">Varios acueductos veredales estaban atravesando situaciones críticas, dadas por conflictos no solo socioambientales sino relacionados con el control de las fuentes hídricas,  que surten los acueductos veredales de municipios vecinos (Bogotá –Soacha – Une,  entre otros); así mismo, existen problemas de abastecimiento por  falta de planeación (caso Mochuelo Alto y Bajo, a quienes la construcción de un macro-colegio les tiene en riesgo la provisión de agua para consumo humano), y problemas generados por la alta demanda del recurso hídrico que tienen las fuentes abastecedoras (Caso quebradas aguas calientes y el Ajo entre otras).
Basado en lo anterior, la SDA se propuso  se manera concertada entre la institución y la comunidad, desarrollar acciones de prevención y/o corrección a la alteración de los ecosistemas estratégicos conexos con la regulación y producción de agua para los acueductos veredales principalmente desde los nacimientos; ya que la pérdida de caudales guarda estrecha relación con la pérdida de coberturas vegetales y de suelo retenedor del agua; así mismo, las prácticas agrícolas como la mecanización de suelo con el uso de tractores y el pisoteo del ganado, normalmente vistas en Usme, Ciudad Bolívar y Sumapaz principalmente, compactan los suelos y disminuyen la capacidad de infiltración del agua, lo cual finalmente se refleja en la disminución y afectación por sedimentación de los caudales.
El trabajo realizado contribuye a crear conciencia de los propietarios  de áreas abastecedoras en la protección del recurso e igualmente a los que no  lo son en considerar el esfuerzo de estos dueños  en conservar dichas áreas para bien de toda la comunidad. De manera física el proceso de Restauración ecológica particiapativa se coincibe como una  estrategia de prevención y mitigación de impactos de contaminación y de deterioro en áreas que abastecen los acueductos veredales, garantizando de cierta forma la conservación de la fuente del recurso
</t>
  </si>
  <si>
    <t xml:space="preserve">• Recuperación Ecológica en parques de Montaña y otras áreas de interés ambiental
En el Parque Ecológico Distrital de Montaña Entrenubes - PEDMEN se hizo la plantación de 9.250 individuos  en 26,99 ha ubicados en los predios 67, 35-36, 51-53, 54-55, 84 y 177. Adicionalmente, se han realizado tres ciclos de mantenimiento a los procesos de restauración ecológica de 35 ha realizados en los periodos 2008-2012. En el 2015 se realizó el mantenimiento en los predios 21, 13 y 6 en 2,63 ha.
De igual manera,  en los predios nuevos adquiridos desde 2012 (28,91 ha) ubicados en el Cerro Juan Rey en  los predios No. 7, 72,84, 110, 128, 176, 52 y 126 ubicados en el cerro de Juan Rey, PEDMEN. En estos predios se iniciaron labores de restauración como cerramiento y colocación de biomantos.
En el sector de Arborizadora Alta, predio del Distrito de importancia ecológica por considerarse un relicto  del bosque seco (enclave subxerofítico), se adelantó la plantación en 20,02 ha en los claros aledaños a la plantación de acacias realizado por la SDA ampliado las intervenciones con la siembra de 2.107 árboles. Asimismo, se realizó el primer ciclo de mantenimiento. Para la plantación en nuevas hectáreas la SDA inicio el trámite para la declaración como área protegida expidiendo la medida cautelar para 148 ha,  en la zona de Arborizadora Alta mediante Resolución 1197 de 2013, con la cual se garantiza la protección del ecosistema bosque seco.  Pese a estos esfuerzos no se logró durante las vigencias 2014 y 2015 la declaración del área para iniciar el proceso de adquisión predial y continuar ampliando el proceso de restauración ecológica.
En la Serranía del Zuque se realizaron dos ciclos de mantenimiento en 12 ha intervenidas previamente por la SDA. En esta zona se tuvo la dificultad de acceso  a la zona en el 2013 para la intervención de nuevas áreas, debido al evento de remoción en masa que afecto la vía impidiendo continuar con los procesos de recuperación ecológica en el ecosistema bosque altoandino y Subpáramo. A la fecha persiste el daño afectando el cumplimiento de la meta inicialmente planteada.
En el predio del Biter 13 La Australia, la SDA y FFMM hicieron el aislamiento de un relicto de bosque y subpáramo en 25 ha y  la eliminación de retamo espinoso 4,3 ha.  En las vigencias 2013 y 2014 se realizaron dos ciclos de  mantenimiento en 72.30 ha (43 ha intervenidas previamente). Y en 2015 se inició un tercer ciclo en 28 ha.
En los Cerros orientales, se realizó la intervención en 21,39 hectáreas invadidas de retamo, ubicadas en los predios de los Padres Píos y Mindefensa (Localidad de Chapinero) y en los predios Los Alpes, Parque Arboleda y El Virrey Solis (Localidad de San Cristóbal).
</t>
  </si>
  <si>
    <t xml:space="preserve">Demoras en los procesos de adquisción de predios en el Suelo de Protección, que implica desde los ávaluos hasta la aceptación y trámites notariales, para poder desarrollar procesos de restauración ecológica, el cual permite avanzar el indicador.  </t>
  </si>
  <si>
    <t>Reprogramación del avance de la meta de acuerdo a los tiempos de la adquisición predial</t>
  </si>
  <si>
    <t xml:space="preserve">Mejoramiento de bienes y servicios ambientales en la EEP, reflejadas en impactos positivos en la variabilidad climática, el cambio climático, en la calidad del aire, que beneficia la salud y en consecuencia la calidad de vida de los habitantes a lo largo del territorio distrital y particularmente en sectores distritales de segregación social y ambiental que derivan en fenómenos sociales de violencia, pobreza e inequidad (sector de Usme y Ciudad Bolívar principalmente). </t>
  </si>
  <si>
    <t>Informes de gestión del convenio 999 de 2013, convenio 958 de 2013.
Informes del equipo de restauración ecológica.</t>
  </si>
  <si>
    <t xml:space="preserve">En la Subcuenca Torca-Salitre, han participado la Fundación Nuevo Amanecer, Comunidad Sabana de la Floresta y el  Colegio Rosario Campestre  en los talleres  de priorización de problemáticas ambientales, taller de huertas, sensibilización a partir de experiencias de los vigías, Charla de permacultura, Socialización la propuesta de recuperación de quebradas, Sensibilización frente a la problemática del agua con video cuentos, sensibilización relacionada con espacios del agua e impacto de las actividades humanas cotidianas en cuerpos del agua. 
Adicionalmente con  la Fundación Recicla (Parcelación La Floresta), y la Fundación Manigua (San Cristóbal norte se han adelantado acciones de socialización de la propuesta de restauración en las quebradas Aguas Calientes, San Juan y La Floresta con la comunidad de la localidad en general, con énfasis en las instituciones pertenecientes a la zona y una reunión de socialización y acuerdos con propietarios de predios donde se realizaran intervenciones para la recuperación de los cuerpos de agua.
En la Subcuenca Fucha, ha participado la Fundación Ecodemos que contribuye a la conservación del suelo de protección de los cerros orientales, por medio de la conformación, fortalecimiento y capacitación de una red social ambiental en la Unidad Básica de Participación (UBP) Cruces - Lourdes como respuesta a las iniciativas surgidas de los cabildos de presupuestos participativos en la localidad de Santa Fe.
En la Subcuenca Tunjuelo, ha participado la organización "Amigos Garden" y "Banco de Semillas" en la adecuación y puesta en marcha del Vivero del humedal La Vaca, donde se produce material vegetal propio de los ecosistemas de humedales. Las actividades desarrolladas correspondieron a la adecuación de la infraestructura del invernadero, instalación de los elementos de protección, construcción de mesones para germinación y pozetas para producción de material vegetal acuático. Así mismo, participaron con el apoyo al componente social en la apropiación del espacio.
</t>
  </si>
  <si>
    <t>Sensibilización por los procesos de recuperación ecológica en el suelo de protección, participación de actividades como siembra, jornadas de limpieza de cuerpos de agua.</t>
  </si>
  <si>
    <t xml:space="preserve">El suelo de protección en Bogotá D.C., corresponde a aproximadamente el 53% del territorio Distrital, con sus casi 87.000 hectáreas; a ello se suman las 1.412 hectáreas de la Reserva Forestal Regional Productora del Norte de Bogotá D.C. “Thomas Van der Hammen”. Sobre este territorio, que es más de la mitad del Distrito Capital, se enfocan las acciones de manejo encaminadas a mejorar las condiciones ambientales de los ecosistemas y, con ellas, de los bienes y servicios ambientales, especialmente del agua.
La SDA se propusó adelantar dos acciones específicas: 1) El seguimiento a la formulación del Plan de Manejo Ambiental –PMA- de la Reserva Forestal Regional Productora del Norte de Bogotá “Thomas Van der Hammen”, y 2) La formulación del Plan de Manejo Ambiental del PEDM “Cerro de Torca”
1) Plan de Manejo Ambiental –PMA- de la Reserva Forestal Regional Productora del Norte de Bogotá “Thomas Van der Hammen”
Entre los años 2012 y 2014 La SDA participó en el proceso de concertación del Plan de Manejo Ambiental –PMA- de la Reserva Forestal Regional Productora del Norte de Bogotá “Thomas Van der Hammen” liderado por la CAR, con las siguientes actividades:
• Acompañamiento al proceso de formulación y socialización del diagnóstico del PMA a través de los siguientes escenarios de coordinación: Mesa ampliada CAR – DC – Actores  y  Mesa interinstitucional CAR-Distrito.
• Se consolidaron aportes de la SDA y otras entidades Distritales al documento de Diagnóstico y se enviaron a la CAR.
• La SDA elaboró una propuesta de priorización para adquisición de predios dentro de la Reserva, acogiendo criterios de conectividad, factibilidad de venta por los propietarios, potencial ecológico, entre otros. 
• Se solicitó a la Dirección Legal Ambiental Concepto técnico-jurídico para precisar la posibilidad de aplicar el incentivo CECA a los predios de la Reserva, La DLA determinó que es viable.
• Se apoyó la generación de un convenio marco con la CAR para facilitar la articulación de acciones, donde se contempla la Reserva Forestal del Norte.
• La SDA lideró la formulación de la Visión Prospectiva del Distrito con respecto a la Reserva, mediante la coordinación de reuniones interinstitucionales y un Taller de Prospectiva
• La SDA adelantó la gestión Distrital con relación al Proyecto IDU 169 - Prolongación de la Av. San José. Como resultado de reuniones y un recorrido, se concluyó que el IDU debe replantear el proyecto y no pasarlo sobre el suelo rural, ni sobre la Reserva. 
El Acuerdo CAR número 021 de octubre 2014, adopta el Plan de Manejo Ambiental de la Reserva Forestal Regional Productora del Norte de Bogotá, D. C. 'Thomas Van der Hammen'; a partir de entonces, la SDA, a través de la Mesa de Coordinación CAR-Distrito, ha promovido el seguimiento al cumplimiento del Plan, para lo cual se realizaron las siguientes actividades: 
• La SDA elaboró una propuesta de acto administrativo para la conformación de la “Mesa Técnica de Coordinación entre la Corporación Autónoma Regional de Cundinamarca CAR y el Distrito Capital” como uno de los Mecanismos de Coordinación del PMA (Capítulo 8, numeral 8.6).
• La SDA ha elaborado insumos para el análisis de proyectos de corto plazo del PMA de la Reserva, los cuales han sido revisado en conjunto con la Secretaría Distrital de Planeación y la CAR.
• La SDA ha elaborado insumos específicos para diseñar el proyecto de recuperación del Humedal El Conejito, el cual hace parte de los proyectos del PMA de la Reserva.
2) Plan de Manejo Ambiental del PEDM “Cerro de Torca”
La SDA contrató con la firma Aitec la formulación del Plan de  Manejo Ambiental  del Cerro de Torca, el cual fue elaborado entre 2014 y 2015, con el recibo a satisfacción de la totalidad de los productos definidos.
Finalmente, como estrategia para la articulación de acciones en el Borde Norte de Bogotá, la SDA a través de la SER, participó, gestionó y/o coordinó procesos paralelos a las dos anteriores actividades, con los cuales se ha fortalecido la presencia y accionar institucional de esta Secretaría:
• Formulación de la Unidad de Planeamiento Rural del Norte.
• Plan Zonal del Norte – POZ Norte.
• Mesa Distrital de Bordes - Borde Norte-: Formulación del Modelo de Ocupación del Borde Norte.
• Adopción de medidas de protección para elementos de la Estructura Ecológica del Borde Norte como los humedales Torca – Guaymaral (Resolución SDA 0819 2015) y Cerros de Suba (Resolución SDA 0995 2015). 
</t>
  </si>
  <si>
    <t>Actas de reunión de las jornadas realizadas y documentos generados.
Informe final del contrato 615 de 2014.</t>
  </si>
  <si>
    <t>N.A</t>
  </si>
  <si>
    <t>Continuar con los procesos de restauración ecológica en la Cuenca Media del Río Tunjuelo</t>
  </si>
  <si>
    <t>Convenio 999 de 2013</t>
  </si>
  <si>
    <t xml:space="preserve">La SDA se propuso contribuir a la formulación de un modelo de ocupación territorial campesino construido social e interinstitucionalmente en el Borde Sur del Distrito Capital. Durante este periodo se ha logrado lo siguiente:
El grupo de trabajo desarrolla un documento de caracterización del modelo de ocupación campesino del borde Sur, con énfasis en el componente biofísico y social y tomando como base el documento de caracterización elaborado por la Secretaría Distrital del Hábitat.
La elaboración de este documento surgió de la Meta del Plan de Desarrollo y se coordinó desde la Mesa Distrital de Bordes creada en 2012. Se elaboró principalmente a partir de información secundaria de la entidad, resultados de la investigación de otras entidades y productos del convenio 1275 de 2013. Igualmente se tomaron insumos de diferentes escenarios de gestión en los que participó la Secretaría Distrital Ambiente en coordinación con las Secretarías de Hábitat, Planeación y Desarrollo Económico con el fin de establecer acciones conjuntas que lleven a consolidar los territorios de borde, como por ejemplo el proceso de debate reconocimiento de figuras de gestión territorial con comunidades, la Mesa de coordinación de Arborizadora Alta (Cerro Seco), la Mesa de Concertación de Usme, la Mesa de Patrimonio de Usme, la Mesa para el cierre del relleno sanitario, la Mesa de coordinación del Cable Aéreo, el proceso de la UPZ 68, entre otras. 
El resultado obtenido es el documento “PROPUESTA DE LINEAMIENTOS AMBIENTALES PARA EL MODELO DE OCUPACIÓN DE LA FRANJA DE TRANSICIÓN DEL BORDE SUR DE BOGOTÁ” elaborado entre diferentes profesionales del Grupo de Ruralidad y Bordes de la SDA, como insumo para el documento que consolida la Secretaría Distrital del Hábitat del Modelo de Ocupación del Borde Sur.
</t>
  </si>
  <si>
    <t>Esta pendiente la observaciones por parte de la DGA al documento "Propuesta de lineamientos ambientales para el Modelo de Ocupación de la Franja de Transición del Borde Sur de Bogotá"</t>
  </si>
  <si>
    <t>El suelo de protección, (EEP, las zonas de riesgo y áreas para infraestructura de servicios públicos), del que hacen parte las áreas protegidas, en su amplio abanico de categorías definidas por el POT (Áreas protegidas distritales, Parques Nacionales Naturales, Reservas Forestales Nacionales, Áreas Protegidas Regionales, Santuarios de Fauna y Flora, Reservas Forestales Distritales y Parques Ecológicos Distritales) y que tiene restringida la posibilidad de urbanizarse, posee diversos problemas, especialmente por su ocupación ilegal, la que contribuye en el deterioro de las zonas y que no se hace compatible con el régimen de usos previsto para ese tipo de suelo, según la respectiva categoría.
La SDA para atender esta problemática, se propuso en el Sistema de áreas Protegidas: Conservar  y manejar sosteniblemente los Parques Ecológicos Distritales de humedal-PEDH y Conservar y manejar sosteniblemente 5 sectores de Parques Ecológicos Distritales de montaña y áreas de interés ambiental del Distrito Capital. 
1. Acciones de administración y manejo en áreas protegidas del Distrito Capital
• Conservar y manejar sosteniblemente los Parques Ecológicos Distritales de humedal-PEDH
La administración Distrital, que en cabeza de la SDA y la EAAB venían definiendo modelos de gobernabilidad de áreas de humedales, cuya mayor dificultad se encontraba en la permanencia de la ejecución de las líneas de administración (vigilancia, mantenimiento, monitoreo y gestión interinstitucional). Por tanto, la SDA se propuso consolidar la administración permanente de 6 Parques Ecológicos Distrital de Humedales.
Para lograr este propósito inicialmente, la SDA inicio con la Administración directa del Humedal La Conejera (2012-2013) y continuar con la Administración del humedal Santa María del Lago.
A finales de 2013,  siguiendo la directriz de la Alcaldía Mayor, la Administración Distrital a través de la Secretaría Distrital de Ambiente (SDA), la Empresa de Acueducto, Alcantarillado y Aseo de Bogotá (EAB-ESP) y el Jardín Botánico de Bogotá (JBB) como órgano científico, unificaron acciones para fortalecer la gestión y manejo en dichas áreas, teniendo en cuenta las competencias de cada una de las entidades y siguiendo los objetivos de manejo definidos desde las Políticas Nacional y Distrital, la Convención RAMSAR, el Convenio Internacional de la Diversidad Biológica y las metas del Plan de Desarrollo Distrital Bogotá Humana, en la perspectiva de lograr avanzar en la recuperación y conservación de estos espacios del agua. Por consiguiente, se definió la gestión para consolidar el "Programa de Gestión Integral de los Humedales del D.C.", cuyos alcances de describen a continuación:
 - Garantizar la gestión integral y articulada de los PEDH.
- Fortalecer la coordinación de las acciones de planificación, declaratoria de nuevas áreas, control ambiental, saneamiento predial y saneamiento hídrico en los humedales del Distrito Capital.
- Continuar con los procesos de restauración ecológica como estrategia de conservación y renaturalización de los humedales del Distrito Capital.
- Implementar estrategias de protección y manejo, tales como vigilancia, educación ambiental y gestión social para fortalecer la gobernanza del agua y gestión del conocimiento.
Es por ello que actualmente la SDA ha dispuesto un equipo de tres profesionales en cada 15 humedales declarados, que desarrollan la labor de: i) articulación interinstitucional, partiendo de la elaboración de un Plan de Acción Ambiental y del Plan Operativo Anual y la participación en las mesas interinstitucionales, y ii) la línea de monitoreo que facilita la realizaron de visitas de valoración del ecosistema con el objeto de identificar los sectores apropiados para el monitoreo desde cada uno de los taxa a evaluar, así como para análisis fisicoquímico. 
En cuanto el desarrollo de acciones directas, la SDA continua con la administración del Parque Ecológico Distrital de Humedal Santa María del Lago , desarrollando las cuatro líneas de acción (vigilancia, mantenimiento, monitoreo y gestión interinstitucional y social). En cuanto a las acciones de mantenimiento se realizan con la participación de los promotores ambientales (población vulnerable) quienes desarrollan acciones como: siembra de enriquecimiento en estrato rasante, plateo, riego de coberturas, control de especies invasoras, recolección de residuos sólidos, entre otras.
En los humedales El Tunjo, La Isla y El Salitre una vez fueron declarados como humedales, se dio inicio a las acciones de manejo ambiental, también con la participación de los vigías del agua, quienes desarrollan las labores de limpieza, adecuación del terreno para la siembra de especies nativas</t>
  </si>
  <si>
    <t>La continuidad en los procesos de administración y manejo institucional en los sectores de la Estructura Ecológia Princpial como son el  Parque Ecológicos Distrital de Montaña Entrenubes, los Parques Ecológicos Distrital de Humedal (2 administrados directamente y 5 administrados bajo el convenio 020 de 2011); garantizando las condiciones óptimas de éstos espacios y su disponibilidad en la oferta ambiental de la ciudad.
En los cerros orientales se continuan procesos de control de especies invasoras como parte de la estrategia de prevención  y mitigación de incendios.
• En las zonas de alto riesgo no mitigable se aporta a la apropiación territorial por parte de la comunidad aledaña y mayor reconocimiento de la gestión de la autoridad ambiental.
• Disminución en la ocurrencia de incendios forestales y/o en sus efectos.
• Mejoramiento del tiempo de respuesta frente a las emergencias en las que se activa la SDA, con lo cual se brinda un mejor servicio a la ciudadanía y se minimizan riesgos.</t>
  </si>
  <si>
    <t xml:space="preserve">A septiembre de 2015,  la entidad ha vinculado 414 familias, (197 familias en la localidad de Usme y 155 familias en la zona rural de Ciudad Bolívar y 62 en Sumapaz) las cuales cuentan con registro, plan finca y con análisis de los Indicadores de sostenibilidad Ambiental (verificación del estado y avance de las familias vinculadas por la SDA al proceso). Con las acciones de capacitación, asesoría y/o validación de acciones de reconversión de sistemas productivos, y articulando con las herramientas de manejo del paisaje aplicables a aspectos productivos, se presenta los siguientes avances:
En las familias de la cuenca del Tunjuelo (197 familias en la localidad de Usme y 155 familias en la zona rural de Ciudad Bolívar), se destaca:
• Liberación de 17,42 hectáreas de producción para la conservación de la biodiversidad, el suelo y el agua (bosque) con 2.343 metros lineales en aislamiento de bosque,  17.070 metros lineales en aislamiento Rondas Hídricas (incluyendo nacederos y demás cuerpos de agua), 
• 99 familias capacitadas en el uso del árbol y buenas prácticas productivas, 
• 15.143 metros lineales de cerca vivas, 
• 101 huertas caseras fortalecidas,
• 116 familias apoyadas con prácticas de uso eficiente del recurso hídrico,
• 22  invernaderos establecidos o mejorados para la seguridad alimentaria y con inclusión de especies promisorias y 
• 59 familias con mejoramiento de instalaciones pecuarias para minimización de impactos ambientales y con acciones de Buenas Prácticas Productivas.
En la la cuenca del Rio Blanco en Sumapaz existen las 62 familias vinculadas, con el desarrollo de las siguientes acciones:
• Protección del recurso hídrico sobre nacederos y ronda hídrica (11.540 metros cuadrados)  en 33 familias.
• Protección con cerca (350,16 metros lineales de cerca).
• En acciones de buenas prácticas productivas  con énfasis en la protección del recurso hídrico con  la entrega de bebederos a 18 familias de bebederos  
• Aclarado en 2.566 metros de zanjas de drenaje en predios de (8) ocho familias.
• Seguridad alimentaria y autoabastecimiento se reporta la de entrega de tubérculos ancestrales y legumbres a 26 familias para reproducir el material, igualmente se avanza en el apoyo  con mano de obra para la adecuación de infraestructura de la huerta casera y entrega de abonos, apoyo en la construcción de 10 invernaderos y dos familias apoyadas en mejoramiento de instalaciones pecuarias.
</t>
  </si>
  <si>
    <t xml:space="preserve">Los lineamientos se empezaron a trabajar en el mes de mayo de 2013, se establecieron sobre una revisión bibliográfica de la información base de la entidad sobre los avances en la construcción de lineamientos ambientales desde la SER, en específico los productos del contrato 1326 de 2012 "elementos generales para la construcción de lineamientos ambientales para la reconversión de sistemas productivos sostenibles en la ruralidad del Distrito Capital" y se  hizo una revisión de los informes ejecutivos de los Planes de Manejo en espacios rurales como punto de partida para establecer los lineamientos de manera participativa, e igualmente resultados de los convenios de implementación de Buenas prácticas Agrícolas y ganadearas realizados por la entidad en 2010.  
El documento tuvo que someterse a cambios debido a la dinámica normativa de la ciudad y la región, para el caso la suspensión del MEPOT y la entrada en vigencia del re-alinderamiento de la reserva productora y protectora de la cuenca alta del rio Bogotá. La cual afecta los puntos donde se deben aplicar los lineamientos. 
A hoy, se tiene un documento en donde se han incorporado las observaciones hechas por la Dirección de Gestión Ambiental,  la Subdirección de Políticas de la SDA y la CAR con el fin de establecer un documento final. El documento se entregó a la oficina de PNN de Sumapaz si que se recibieran aún observaciones al respecto e igualmente se entregó a la SDP con el fin de enriquecer los procesos de construcción de los instrumentos de ordenamiento territorial (UPR)
</t>
  </si>
  <si>
    <r>
      <rPr>
        <b/>
        <sz val="12"/>
        <color theme="1"/>
        <rFont val="Arial"/>
        <family val="2"/>
      </rPr>
      <t>Subcuenca Torca</t>
    </r>
    <r>
      <rPr>
        <sz val="12"/>
        <color theme="1"/>
        <rFont val="Arial"/>
        <family val="2"/>
      </rPr>
      <t xml:space="preserve">
En la  quebrada San Juan se ajustaron los  diseños florísticos (1,87 km- 2,97ha) y se intervino 1.1 km  (0, 31 ha). En la quebrada Aguas Calientes se realizó un mantenimiento  de 1.59 km (3,4 ha) intervenidos previamente. Adicionalmente se ajustaron 0,5km  (1ha) para nueva intervención. En la  quebrada Arauquita se realizó diagnósticos biofísico y socioeconómico, se precisaron los diseños para  intervenir 2 ha (0.6 km aprox). En la quebrada  La Floresta se precisaron los  diseños florísticos en 2ha (0,78 km aprox) para nueva intervención. En la quebrada Chuscales, se efectuó el diagnóstico de 1,5 ha (0,3 km).
Para un total intervenido en la Subcuenca Torca de </t>
    </r>
    <r>
      <rPr>
        <b/>
        <sz val="12"/>
        <color theme="1"/>
        <rFont val="Arial"/>
        <family val="2"/>
      </rPr>
      <t>2,69 km</t>
    </r>
    <r>
      <rPr>
        <sz val="12"/>
        <color theme="1"/>
        <rFont val="Arial"/>
        <family val="2"/>
      </rPr>
      <t xml:space="preserve"> y una nueva gestión de 3.5 ha.
</t>
    </r>
    <r>
      <rPr>
        <b/>
        <sz val="12"/>
        <color theme="1"/>
        <rFont val="Arial"/>
        <family val="2"/>
      </rPr>
      <t xml:space="preserve">Subcuenca Salitre </t>
    </r>
    <r>
      <rPr>
        <sz val="12"/>
        <color theme="1"/>
        <rFont val="Arial"/>
        <family val="2"/>
      </rPr>
      <t xml:space="preserve">
En la quebrada La Chorrera se realizó los diseños para 0,74 km (3,5 ha) y actualmente se han intervenido 1,23 km (3,675 ha). En la quebrada Doña Pepa se realizó se intervino 1,01 km (0.33 km adicionales al reporte de junio) equivalentes a 3,315 ha. En la quebrada El Guaque se realizó los diseños de 0,9 km y 2,2 ha y actualmente se han intervenido 0,50 km  (3,64ha).
 En la  quebrada Puente Piedra se precisaron diseños para  intervenir 0,6 km (1ha) adicionales a los 0.53 km intervenidos. 
Esta gestión es adicional a lo intervenido en periodos anteriores: Morací, Las Delicias y El Chulo (3.68 km)
Se cuenta con los diagnósticos y diseños de la quebrada La Sureña en 0,97 km (2ha),   la quebrada Pozo Claro  en 1 km (2,3 ha),  la quebrada Quebradita  en 0,8km (2 ha), en la quebrada San Antonio  en 0,5km (1,5 ha),  la quebrada Madremonte  en 1,65km (6 ha), en la  quebrada Santa Bibiana en 0,5 km (1,5 ha),  la quebrada La Paz en 0,59 km (1,6 ha),  la quebrada La Guatecana  en 0,72 km ( 1,8 ha),  la quebrada La Guatecana  en 0,72 km (1,8 ha), en la quebrada La Serena en 0,61 km (1,7 ha),  la quebrada Milhojas en 0,2km (1 ha).
Para un total intervenido en la Subcuenca Salitre de </t>
    </r>
    <r>
      <rPr>
        <b/>
        <sz val="12"/>
        <color theme="1"/>
        <rFont val="Arial"/>
        <family val="2"/>
      </rPr>
      <t>6.94 km</t>
    </r>
    <r>
      <rPr>
        <sz val="12"/>
        <color theme="1"/>
        <rFont val="Arial"/>
        <family val="2"/>
      </rPr>
      <t xml:space="preserve">
</t>
    </r>
    <r>
      <rPr>
        <b/>
        <sz val="12"/>
        <color theme="1"/>
        <rFont val="Arial"/>
        <family val="2"/>
      </rPr>
      <t xml:space="preserve">Subcuenca Fucha </t>
    </r>
    <r>
      <rPr>
        <sz val="12"/>
        <color theme="1"/>
        <rFont val="Arial"/>
        <family val="2"/>
      </rPr>
      <t xml:space="preserve">
En las quebradas Padre de Jesús  se precisaron diagnósticos para el diseño en 0,64 km (3,4ha), en la quebrada Mochón del Diablo 0,4 km (2 ha) y San Bruno en 0,52 km (2,6ha) a fin de proceder a su intervención.
En la Subcuenca Fucha se han intervenido </t>
    </r>
    <r>
      <rPr>
        <b/>
        <sz val="12"/>
        <color theme="1"/>
        <rFont val="Arial"/>
        <family val="2"/>
      </rPr>
      <t>0.82 km</t>
    </r>
    <r>
      <rPr>
        <sz val="12"/>
        <color theme="1"/>
        <rFont val="Arial"/>
        <family val="2"/>
      </rPr>
      <t xml:space="preserve">
</t>
    </r>
    <r>
      <rPr>
        <b/>
        <sz val="12"/>
        <color theme="1"/>
        <rFont val="Arial"/>
        <family val="2"/>
      </rPr>
      <t xml:space="preserve"> Subcuenca Tunjuelo</t>
    </r>
    <r>
      <rPr>
        <sz val="12"/>
        <color theme="1"/>
        <rFont val="Arial"/>
        <family val="2"/>
      </rPr>
      <t xml:space="preserve">
En la quebrada Verejones se hizo el diagnóstico biofísico y socioeconómico y se realizaron los diseños para la intervención de 7.44 ha. Adicional a lo intervenido en periodos anteriores de 7.33 km
Para un acumulado de </t>
    </r>
    <r>
      <rPr>
        <b/>
        <sz val="12"/>
        <color theme="1"/>
        <rFont val="Arial"/>
        <family val="2"/>
      </rPr>
      <t>17.78 km</t>
    </r>
    <r>
      <rPr>
        <sz val="12"/>
        <color theme="1"/>
        <rFont val="Arial"/>
        <family val="2"/>
      </rPr>
      <t xml:space="preserve"> intervenidos en zonas de ronda y ZMPA de quebradas en el Distrito Capital
</t>
    </r>
  </si>
  <si>
    <r>
      <t>Dentro de las acciones de gestión acumuladas en la recuperación ecológica de humedales, se adelantó:
1). Restauración Ecológica en Zonas de Ronda y ZMPA en humedales: Se apoyó la  selección de las áreas con potencial de intervención en restauración ecológica, revisando con la EAB el estado predial del humedal Juan Amarillo y priorizando 5 polígonos de</t>
    </r>
    <r>
      <rPr>
        <b/>
        <sz val="12"/>
        <rFont val="Arial"/>
        <family val="2"/>
      </rPr>
      <t xml:space="preserve"> 4 hectáreas</t>
    </r>
    <r>
      <rPr>
        <sz val="12"/>
        <rFont val="Arial"/>
        <family val="2"/>
      </rPr>
      <t xml:space="preserve">. Posteriormente, se realizó el acompañamiento en las jornadas de ejecución de siembras y apoyo trabajo social-comunitario el 5 de junio de 2014  y 23 de diciembre con la plantación de 500 individuos aprox. y el cerramiento de 3,2  km con el grupo de vigías del agua; con el convenio 999 de 2013 se completó la plantación a 3.108 árboles en las 4 hectáreas.  En el 2013, se avanzó en la intervención de </t>
    </r>
    <r>
      <rPr>
        <b/>
        <sz val="12"/>
        <rFont val="Arial"/>
        <family val="2"/>
      </rPr>
      <t>0,31 ha</t>
    </r>
    <r>
      <rPr>
        <sz val="12"/>
        <rFont val="Arial"/>
        <family val="2"/>
      </rPr>
      <t xml:space="preserve"> en el Sector de Fontanar en el humedal La Conejera. Las demás hectáreas  que responden al indicador “Número de hectáreas de humedales recuperadas” están bajo la responsabilidad de la EAB. En la vigencia 2013 se ajustaron los diseños para la restauración ecológica de </t>
    </r>
    <r>
      <rPr>
        <b/>
        <sz val="12"/>
        <rFont val="Arial"/>
        <family val="2"/>
      </rPr>
      <t>2 ha</t>
    </r>
    <r>
      <rPr>
        <sz val="12"/>
        <rFont val="Arial"/>
        <family val="2"/>
      </rPr>
      <t xml:space="preserve"> en el humedal Tibanica.
2) Lineamientos y pronunciamientos técnicos. Se hizo la evaluación y seguimiento a los procesos de intervención físico-biótica desarrollados en PEDH, para lo cual se ha gestionado entre otros lo siguiente: i) revisión de los documentos técnicos remitidos por la consultoría que se encuentra ejecutando las obras de reconformación hidrogeomorfologica de la franja acuática y semiacuática del PEDH El Burro (</t>
    </r>
    <r>
      <rPr>
        <b/>
        <sz val="12"/>
        <rFont val="Arial"/>
        <family val="2"/>
      </rPr>
      <t>3,5 ha</t>
    </r>
    <r>
      <rPr>
        <sz val="12"/>
        <rFont val="Arial"/>
        <family val="2"/>
      </rPr>
      <t xml:space="preserve">)  y el seguimiento a la reutilización y disposición de material producto de la excavación de vaso de agua del tercio medio del PEDH El Burro </t>
    </r>
    <r>
      <rPr>
        <b/>
        <sz val="12"/>
        <rFont val="Arial"/>
        <family val="2"/>
      </rPr>
      <t>(1ha</t>
    </r>
    <r>
      <rPr>
        <sz val="12"/>
        <rFont val="Arial"/>
        <family val="2"/>
      </rPr>
      <t xml:space="preserve">), ii) elaboración de los informe técnico sobre los diseños presentados por la Alcaldía Local de Suba para la implementación del sistema de biotratamiento en el brazo del PEDH Juan Amarillo </t>
    </r>
    <r>
      <rPr>
        <b/>
        <sz val="12"/>
        <rFont val="Arial"/>
        <family val="2"/>
      </rPr>
      <t>(5,5 ha</t>
    </r>
    <r>
      <rPr>
        <sz val="12"/>
        <rFont val="Arial"/>
        <family val="2"/>
      </rPr>
      <t xml:space="preserve">) y  iii)  acompañamientos con visitas técnicas por parte de la SER para la propuesta de reconformación hidrogeomorfológica y rehabilitación de hábitats acuáticos en PEDH Jaboque </t>
    </r>
    <r>
      <rPr>
        <b/>
        <sz val="12"/>
        <rFont val="Arial"/>
        <family val="2"/>
      </rPr>
      <t>(6 ha)</t>
    </r>
    <r>
      <rPr>
        <sz val="12"/>
        <rFont val="Arial"/>
        <family val="2"/>
      </rPr>
      <t xml:space="preserve">.
3) Declaración de nuevas áreas de humedales: Se brindó el apoyo técnico para la declaratoria de </t>
    </r>
    <r>
      <rPr>
        <b/>
        <sz val="12"/>
        <rFont val="Arial"/>
        <family val="2"/>
      </rPr>
      <t>40,93 ha</t>
    </r>
    <r>
      <rPr>
        <sz val="12"/>
        <rFont val="Arial"/>
        <family val="2"/>
      </rPr>
      <t xml:space="preserve"> nuevas como Parques Ecológica Distrital de Humedal mediante  el Acuerdo 577 del 26 de diciembre de 2014  en los humedales El Tunjo (33.23 ha) y La Isla (7,7 ha) en la Subcuenca Tunjuelo. 
4)  Aprobación de los PMA: Se  brindó los insumos técnicos y el aval técnico para la aprobación de los PMA de los PEDH Jaboque, Torca y Guaymaral, Meandro del Say,  mediante Resoluciones Conjuntas CAR-SDA 01, 02 y 03 respectivamente, y Resolución SDA 096 para el caso del PEDH La Conejera.  
5) Medidas de Protección: Se adelantó el soporte técnico para la expedición de tres medidas de protección de zonas aledañas a los siguientes humedales: 
Áreas aledañas a Jaboque</t>
    </r>
    <r>
      <rPr>
        <b/>
        <sz val="12"/>
        <rFont val="Arial"/>
        <family val="2"/>
      </rPr>
      <t xml:space="preserve"> 100,13</t>
    </r>
    <r>
      <rPr>
        <sz val="12"/>
        <rFont val="Arial"/>
        <family val="2"/>
      </rPr>
      <t xml:space="preserve"> ha (Resolución de la SDA 1097 de 2015)   
Áreas aledañas a Torca-Guaymaral </t>
    </r>
    <r>
      <rPr>
        <b/>
        <sz val="12"/>
        <rFont val="Arial"/>
        <family val="2"/>
      </rPr>
      <t>131 ha</t>
    </r>
    <r>
      <rPr>
        <sz val="12"/>
        <rFont val="Arial"/>
        <family val="2"/>
      </rPr>
      <t xml:space="preserve"> (Resolución de la SDA  819 DE 15)
Áreas del humedal Burrito, Resolución de la SDA 1238 de 201212 para </t>
    </r>
    <r>
      <rPr>
        <b/>
        <sz val="12"/>
        <rFont val="Arial"/>
        <family val="2"/>
      </rPr>
      <t>4,44 ha.</t>
    </r>
    <r>
      <rPr>
        <sz val="12"/>
        <rFont val="Arial"/>
        <family val="2"/>
      </rPr>
      <t xml:space="preserve">
</t>
    </r>
  </si>
  <si>
    <r>
      <rPr>
        <b/>
        <sz val="12"/>
        <rFont val="Arial"/>
        <family val="2"/>
      </rPr>
      <t>Áreas Protegidas:</t>
    </r>
    <r>
      <rPr>
        <sz val="12"/>
        <rFont val="Arial"/>
        <family val="2"/>
      </rPr>
      <t xml:space="preserve">
Informes de gestión,actas de reunión de comites de coordinación, técnicos y operativos del  convenio de asociación
 No. 009 de 2012.
Informes de  administración del PEDHSML (Contrato 154 de 2013)
Convenio 020/2011 de Administración Humedales (SDA-EAAB):
Minuta del convenio No. 946 de 2013 y el documento de acta de inico.
Contratos administradores: 
- Contrato N° 0093 de 2013 (Administradora Parque Mirador de los Nevados)
- Contrato N° 0177 de 2013 (Administradora del PEDM Entrenubes)
- Contrato N° 0228 de 2013 (Administrador de Soratama) 
Contrato Arquitecto:
- Contrato No. 0911 de 2013
Contratos de consultoria:
- Contrato No. 057 de 2013 (Diseños de redes hidraúlicas y sanitarias para el Parque Mirador de los Nevados).
- Contrato 658 de 2013 (Diseños de recuperación morfológicas para procesos de remoción en masa en Soratama y Mirador de los Nevados).
- Contrato No. 800 de 2013 (Interventoría para los contratos 057 y 658).
Documentos soporte de la ejecución del Convenio 733/12 y 956/13.
Informes de gestión del plan de accion integral en altos de la estancia
</t>
    </r>
    <r>
      <rPr>
        <b/>
        <sz val="12"/>
        <rFont val="Arial"/>
        <family val="2"/>
      </rPr>
      <t>Zonas de Alto Riesgo no Mitigable</t>
    </r>
    <r>
      <rPr>
        <sz val="12"/>
        <rFont val="Arial"/>
        <family val="2"/>
      </rPr>
      <t>: Informes de ejecución de los Convenios (773/12, 956/13, 1374/14 y 1346/15) .  Informe final del Contrato de Consultoría 1193 de 2013 y  Plan de Acción Institucional de Altos de la Estancia.
Incendios Forestales: Actas de reunión de la CDPMIF, Informes anuales de gestión, Actas de reunión del Comité Técnico de los Convenios (1526/14, 1251/13 y 032/12).
PIRE:
Reporte actualizado 2015
Formatos de respuesta a emergencias.</t>
    </r>
  </si>
  <si>
    <r>
      <rPr>
        <b/>
        <sz val="11"/>
        <rFont val="Arial"/>
        <family val="2"/>
      </rPr>
      <t>Subunidades de Planificación Participativa</t>
    </r>
    <r>
      <rPr>
        <sz val="11"/>
        <rFont val="Arial"/>
        <family val="2"/>
      </rPr>
      <t xml:space="preserve">
Se definieron  cinco (5) subunidades de planificación en las siguientes Subcuencas: 
</t>
    </r>
    <r>
      <rPr>
        <b/>
        <sz val="11"/>
        <rFont val="Arial"/>
        <family val="2"/>
      </rPr>
      <t>Subcuenca Torca (1 Subunidad de Planificación)</t>
    </r>
    <r>
      <rPr>
        <sz val="11"/>
        <rFont val="Arial"/>
        <family val="2"/>
      </rPr>
      <t xml:space="preserve">
Se realizaron los diagnósticos biofísicos y socioeconómicos en 86,81 ha correspondiente a las quebradas: Aguas Calientes, Patiño, San Juan y La Floresta. Más los diagnósticos realizados en 3.5 ha en las quebradas de Arauquita (2ha) y Chuscales (1,5 ha). Para un total de 90,31 ha diagnosticadas, de las cuales  se realizaron los diseños en las áreas de potencial intervención en 3.39 ha en Aguas Calientes, 2.97 ha en San Juan y 0.83 ha en la Floresta.
</t>
    </r>
    <r>
      <rPr>
        <b/>
        <sz val="11"/>
        <rFont val="Arial"/>
        <family val="2"/>
      </rPr>
      <t>Subcuenca Salitre (2 Subunidades de Planificación)</t>
    </r>
    <r>
      <rPr>
        <sz val="11"/>
        <rFont val="Arial"/>
        <family val="2"/>
      </rPr>
      <t xml:space="preserve">
La primera (1) subunidad de la Subcuenca involucra  la intervención en 5 quebradas: Santa Bárbara, San Antonio, Morací, Quebradita y Puente Piedra,  donde se realizaron el diagnóstico biofísico y socioeconómico en 33.83 ha y se consolidaron los diseños para la intervención: en 0.72 en la quebrada Morací-Usaquén y 0.53 en q. Puente Piedra. Sumado a la gestión adelantada en Las Delicias (4,5 ha), El Chulo (9,98 ha) y Morací-Chapinero (1,77 ha). 
La segunda subunidad (2) corresponde a la microcuenca de La Chorrera que incluye la gestión en 38.21 ha que involucra las quebradas La Chorrera, Pozo Claro y La Sureña y los afluentes (La Guatecana, Doña Pepa, La Serena, El Guaque, La Paz, Santa Bibiana, Milhojas, entre otras.  En este sentido, se realizó el diagnóstico rápido participativo para cada una de las áreas definiendo los factores de tensión y los potenciales físicos, ambientales y sociales, los cuales define la factibilidad y abren el espacio para construir los diseños de restauración ecológica que contarán con la concertación de actividades con los propietarios de los predios. 
</t>
    </r>
    <r>
      <rPr>
        <b/>
        <sz val="11"/>
        <rFont val="Arial"/>
        <family val="2"/>
      </rPr>
      <t>Subcuenca Fucha (1 Subunidad de Planificación)</t>
    </r>
    <r>
      <rPr>
        <sz val="11"/>
        <rFont val="Arial"/>
        <family val="2"/>
      </rPr>
      <t xml:space="preserve">
Se realizó la factibilidad y diseños de restauración ecológica y mejoramiento paisajístico en 20.11 ha en las zonas de preservación ambiental en las quebradas Padre de Jesús, Mochón del Diablo, San Bruno y tramo del río San Francisco.
</t>
    </r>
    <r>
      <rPr>
        <b/>
        <sz val="11"/>
        <rFont val="Arial"/>
        <family val="2"/>
      </rPr>
      <t>Subcuenca Tunjuelo (1 Subunidad de Planificación)</t>
    </r>
    <r>
      <rPr>
        <sz val="11"/>
        <rFont val="Arial"/>
        <family val="2"/>
      </rPr>
      <t xml:space="preserve">
Se replanteó el modelo de gestión para la planificación en la Subcuenca Tunjuelo, donde el equipo de vigías ambientales realizó la gestión en las quebradas de Santa Rita, Santo Domingo, La Carbonera, y la Guairita. Adicionalmente, se ha realizado gestión en las quebradas La Palestina, La Porquera,  Río Tunjuelo en la zona de Villa del Río y en la Quebrada Verejones. Para un total gestionado de 30.65 ha.
</t>
    </r>
  </si>
  <si>
    <t>Se realizaron los comites de seguimiento al Convenio números 38, 39, 40, 41, 42, 43 Y 44 del 25 del 25 de junio, del 22 de julio, del 29 de julio, del 05 de agosto, del 12 de agosto, del 20 de agosto y del 01 de septiembre de 2015, en el cual se determinó que los procesos de los predios 12 y 24 se emitierá la respectiva Resolución de Expropiación y se realizó el pago mediante deposito judicial en los términos establecidos en la Ley 388 de 1997. Igualmente en los predios identificados con los númeos 13, 18, 19, 20 y 21 se proyectó el respectivo acto administrativo de Expropiación, el cúal se encuentra en notificación.     En el marco del programa de Recuperación y Renaturalización de Espacios del Agua en el Distrito, la SDA viene apoyando y colaborando a las Alcaldías Locales de Kennedy, Suba y San Cristóbal, en las actividades propias de la adquisición predial por motivos de utilidad pública e interés general.
En desarrollo de esta tarea, la DGA asistió en el primer trimestre del año a las siguientes mesas de trabajo: a) Dos (2) reuniones con la alcaldía de Suba para la recuperación y adquisición predial en el brazo derecho de Juan amarillo, la quebrada La Salitrosa y Humedal la Conejera; b) Cuatro (4) reuniones con la alcaldía de Kennedy para la recuperación y adquisición predial en los humedales de Techo, Vaca Norte y El Burro; c) Dos (2) reuniones con la alcaldía de San Cristóbal para la recuperación y adquisición predial en la quebrada La Nutria. Igualmente se participó en reuniones relacionadas con la priorización de inversiones en Espacios del Agua mediante acciones de reasentamiento por parte del distrito Dos (2) reuniones en el Despacho de la SDA</t>
  </si>
  <si>
    <r>
      <rPr>
        <b/>
        <sz val="11"/>
        <rFont val="Arial"/>
        <family val="2"/>
      </rPr>
      <t>Subcuenca Torca</t>
    </r>
    <r>
      <rPr>
        <sz val="11"/>
        <rFont val="Arial"/>
        <family val="2"/>
      </rPr>
      <t xml:space="preserve">
En la  quebrada San Juan se ajustaron los  diseños florísticos (1,87 km- 2,97ha) y se intervino 1.1 km  (0, 31 ha). En la quebrada Aguas Calientes se realizó un mantenimiento  de 1.59 km (3,4 ha), adicionalmente se ajustaron 0,5km  (1ha) para nueva intervención. En la quebrada  La Floresta se precisaron los  diseños florísticos en 2 ha (0,78 km aprox) para nueva intervención. Las anteriores quebradas cuentan con un diagnóstico biofísico y socioambiental e 86.81 ha. Adicionalmente, a esta gestión, en la  quebrada Arauquita se realizó diagnósticos biofísico y socioeconómico, se precisaron los diseños para  intervenir 2 ha (0.6 km aprox) y en la quebrada Chuscales, se efectuó el diagnóstico de 1,5 ha (0,3 km).
Para un total gestionado para realizar procesos de recuperación ecológica en la Subcuenca Torca de </t>
    </r>
    <r>
      <rPr>
        <b/>
        <sz val="11"/>
        <rFont val="Arial"/>
        <family val="2"/>
      </rPr>
      <t>90,31 ha.</t>
    </r>
    <r>
      <rPr>
        <sz val="11"/>
        <rFont val="Arial"/>
        <family val="2"/>
      </rPr>
      <t xml:space="preserve">
</t>
    </r>
    <r>
      <rPr>
        <b/>
        <sz val="11"/>
        <rFont val="Arial"/>
        <family val="2"/>
      </rPr>
      <t xml:space="preserve">Subcuenca Salitre </t>
    </r>
    <r>
      <rPr>
        <sz val="11"/>
        <rFont val="Arial"/>
        <family val="2"/>
      </rPr>
      <t xml:space="preserve">
En la quebrada La Chorrera se realizó los diseños para 0,74 km (3,5 ha) y actualmente se han intervenido 1,23 km (3,675 ha). En la quebrada Doña Pepa se realizó se intervino 1,01 km (0.33 km adicionales al reporte de junio) equivalentes a 3,315 ha. En la quebrada El Guaque se realizó los diseños de 0,9 km y 2,2 ha y actualmente se han intervenido 0,50 km  (3,64ha).
Se cuenta con los diagnósticos y diseños de la quebrada La Sureña en 0,97 km (2ha),   la quebrada Pozo Claro  en 1 km (2,3 ha),  la quebrada Quebradita  en 0,8km (2 ha), en la quebrada San Antonio  en 0,5km (1,5 ha),  la quebrada Madremonte  en 1,65km (6 ha), en la  quebrada Santa Bibiana en 0,5 km (1,5 ha),  la quebrada La Paz en 0,59 km (1,6 ha),  la quebrada La Guatecana  en 0,72 km ( 1,8 ha),  la quebrada La Guatecana  en 0,72 km (1,8 ha), en la quebrada La Serena en 0,61 km (1,7 ha),  la quebrada Milhojas en 0,2km (1 ha). 
En la  quebrada Puente Piedra se precisaron diseños para  intervenir 0,6 km (1ha) adicionales a los 0.53 km intervenidos. 
Todo lo anterior es resultante del proceso de planificación de la Subunidad Salitre (I y II) en</t>
    </r>
    <r>
      <rPr>
        <b/>
        <sz val="11"/>
        <rFont val="Arial"/>
        <family val="2"/>
      </rPr>
      <t xml:space="preserve"> 88,29 ha gestionadas.</t>
    </r>
    <r>
      <rPr>
        <sz val="11"/>
        <rFont val="Arial"/>
        <family val="2"/>
      </rPr>
      <t xml:space="preserve">
</t>
    </r>
    <r>
      <rPr>
        <b/>
        <sz val="11"/>
        <rFont val="Arial"/>
        <family val="2"/>
      </rPr>
      <t xml:space="preserve">Subcuenca Fucha </t>
    </r>
    <r>
      <rPr>
        <sz val="11"/>
        <rFont val="Arial"/>
        <family val="2"/>
      </rPr>
      <t xml:space="preserve">
En las quebradas Padre de Jesús  se precisaron diagnósticos para el diseño en 0,64 km (3,4ha), en la quebrada Mochón del Diablo 0,4 km (2 ha) y San Bruno en 0,52 km (2,6ha) a fin de proceder a su intervención.
Todo lo anterior es resultante del proceso de planificación de la Subunidad Fucha en</t>
    </r>
    <r>
      <rPr>
        <b/>
        <sz val="11"/>
        <rFont val="Arial"/>
        <family val="2"/>
      </rPr>
      <t xml:space="preserve"> 20,11 ha gestionadas.</t>
    </r>
    <r>
      <rPr>
        <sz val="11"/>
        <rFont val="Arial"/>
        <family val="2"/>
      </rPr>
      <t xml:space="preserve">
</t>
    </r>
    <r>
      <rPr>
        <b/>
        <sz val="11"/>
        <rFont val="Arial"/>
        <family val="2"/>
      </rPr>
      <t xml:space="preserve"> Subcuenca Tunjuelo</t>
    </r>
    <r>
      <rPr>
        <sz val="11"/>
        <rFont val="Arial"/>
        <family val="2"/>
      </rPr>
      <t xml:space="preserve">
En la quebrada Verejones se hizo el diagnóstico biofísico y socioeconómico y se realizaron los diseños para la intervención de 7.44 ha. Adicional a lo gestionado en periodos anteriores de 23.21 ha, para un total de 3</t>
    </r>
    <r>
      <rPr>
        <b/>
        <sz val="11"/>
        <rFont val="Arial"/>
        <family val="2"/>
      </rPr>
      <t xml:space="preserve">0,65 ha gestionadas </t>
    </r>
  </si>
  <si>
    <t>Dentro de las acciones de gestión acumuladas en la recuperación ecológica de humedales, se adelantó:
1). Restauración Ecológica en Zonas de Ronda y ZMPA en humedales: Se apoyó la  selección de las áreas con potencial de intervención en restauración ecológica, revisando con la EAB el estado predial del humedal Juan Amarillo y priorizando 5 polígonos de 4 hectáreas. Posteriormente, se realizó el acompañamiento en las jornadas de ejecución de siembras y apoyo trabajo social-comunitario el 5 de junio de 2014  y 23 de diciembre con la plantación de 500 individuos aprox. y el cerramiento de 3,2  km con el grupo de vigías del agua; con el convenio 999 de 2013 se completó la plantación a 3.108 árboles en las 4 hectáreas.  En el 2013, se avanzó en la intervención de 0,31 ha en el Sector de Fontanar en el humedal La Conejera. Las demás hectáreas  que responden al indicador “Número de hectáreas de humedales recuperadas” están bajo la responsabilidad de la EAB. En la vigencia 2013 se ajustaron los diseños para la restauración ecológica de 2 ha en el humedal Tibanica.
2) Lineamientos y pronunciamientos técnicos. Se hizo la evaluación y seguimiento a los procesos de intervención físico-biótica desarrollados en PEDH, para lo cual se ha gestionado entre otros lo siguiente: i) revisión de los documentos técnicos remitidos por la consultoría que se encuentra ejecutando las obras de reconformación hidrogeomorfologica de la franja acuática y semiacuática del PEDH El Burro (3,5 ha)  y el seguimiento a la reutilización y disposición de material producto de la excavación de vaso de agua del tercio medio del PEDH El Burro (1ha), ii) elaboración de los informe técnico sobre los diseños presentados por la Alcaldía Local de Suba para la implementación del sistema de biotratamiento en el brazo del PEDH Juan Amarillo (5,5 ha) y  iii)  acompañamientos con visitas técnicas por parte de la SER para la propuesta de reconformación hidrogeomorfológica y rehabilitación de hábitats acuáticos en PEDH Jaboque (6 ha).
3) Declaración de nuevas áreas de humedales: Se brindó el apoyo técnico para la declaratoria de 40,93 ha nuevas como Parques Ecológica Distrital de Humedal mediante  el Acuerdo 577 del 26 de diciembre de 2014  en los humedales El Tunjo (33.23 ha) y La Isla (7,7 ha) en la Subcuenca Tunjuelo. 
4)  Aprobación de los PMA: Se  brindó los insumos técnicos y el aval técnico para la aprobación de los PMA de los PEDH Jaboque, Torca y Guaymaral, Meandro del Say,  mediante Resoluciones Conjuntas CAR-SDA 01, 02 y 03 respectivamente, y Resolución SDA 096 para el caso del PEDH La Conejera.  
5) Medidas de Protección: Se adelantó el soporte técnico para la expedición de tres medidas de protección de zonas aledañas a los siguientes humedales: 
Áreas aledañas a Jaboque 100,13 ha (Resolución de la SDA 1097 de 2015)   
Áreas aledañas a Torca-Guaymaral 131 ha (Resolución de la SDA  819 DE 15)
Áreas del humedal Burrito, Resolución de la SDA 1238 de 201212 para 4,44 ha.</t>
  </si>
  <si>
    <t>Se logró la intervención de 8 hectáreas de la zona de ronda hidráulica y/o ZMPA en un tramo de la cuenca media del río Tunjuelo, en los siguientes sectores:
• Macro- Guadalupe 0.8 ha con la plantación 227 individuos.
• Boita 2 ha con la plantación de 2.001 individuos.
• Jacqueline 1.5 ha con la plantación de 1.183 individuos
• Villa del rio 3.7 ha con la plantación de 2.020 individuos</t>
  </si>
  <si>
    <t>• Recuperación Ecológica en parques de Montaña y otras áreas de interés ambiental
En el Parque Ecológico Distrital de Montaña Entrenubes - PEDMEN se hizo la plantación de 9.250 individuos  en 26,99 ha ubicados en los predios 67, 35-36, 51-53, 54-55, 84 y 177. Adicionalmente, se han realizado tres ciclos de mantenimiento a los procesos de restauración ecológica de 35 ha realizados en los periodos 2008-2012. En el 2015 se realizó el mantenimiento en los predios 21, 13 y 6 en 2,63 ha.
De igual manera,  en los predios nuevos adquiridos desde 2012 (28,91 ha) ubicados en el Cerro Juan Rey en  los predios No. 7, 72,84, 110, 128, 176, 52 y 126 ubicados en el cerro de Juan Rey, PEDMEN. En estos predios se iniciaron labores de restauración como cerramiento y colocación de biomantos.
En el sector de Arborizadora Alta, predio del Distrito de importancia ecológica por considerarse un relicto  del bosque seco (enclave subxerofítico), se adelantó la plantación en 20,02 ha en los claros aledaños a la plantación de acacias realizado por la SDA ampliado las intervenciones con la siembra de 2.107 árboles. Asimismo, se realizó el primer ciclo de mantenimiento. Para la plantación en nuevas hectáreas la SDA inicio el trámite para la declaración como área protegida expidiendo la medida cautelar para 148 ha,  en la zona de Arborizadora Alta mediante Resolución 1197 de 2013, con la cual se garantiza la protección del ecosistema bosque seco.  Pese a estos esfuerzos no se logró durante las vigencias 2014 y 2015 la declaración del área para iniciar el proceso de adquisión predial y continuar ampliando el proceso de restauración ecológica.
En la Serranía del Zuque se realizaron dos ciclos de mantenimiento en 12 ha intervenidas previamente por la SDA. En esta zona se tuvo la dificultad de acceso  a la zona en el 2013 para la intervención de nuevas áreas, debido al evento de remoción en masa que afecto la vía impidiendo continuar con los procesos de recuperación ecológica en el ecosistema bosque altoandino y Subpáramo. A la fecha persiste el daño afectando el cumplimiento de la meta inicialmente planteada.
En el predio del Biter 13 La Australia, la SDA y FFMM hicieron el aislamiento de un relicto de bosque y subpáramo en 25 ha y  la eliminación de retamo espinoso 4,3 ha.  En las vigencias 2013 y 2014 se realizaron dos ciclos de  mantenimiento en 72.30 ha (43 ha intervenidas previamente). Y en 2015 se inició un tercer ciclo en 28 ha.
En los Cerros orientales, se realizó la intervención en 21,39 hectáreas invadidas de retamo, ubicadas en los predios de los Padres Píos y Mindefensa (Localidad de Chapinero) y en los predios Los Alpes, Parque Arboleda y El Virrey Solis (Localidad de San Cristóbal).</t>
  </si>
  <si>
    <t xml:space="preserve">La SDA venía administrando directamente bajo las 4 líneas de acción: vigilancia, mantenimiento, monitoreo y gestión social en el Parque Ecológico Distrital de Montaña Entrenubes el cual tenía 230 ha a junio de 2012, Parque Mirador de los Nevados (6 ha) y Parque Soratama (6 ha).
Esta gestión se ha ampliado desde el segundo semestre de 2013 2013 y 2014 con la adquisición 28,91 ha en Entrenubes más 30 ha en el área de interés ambiental Arborizadora Alta (Cerro Seco) donde se realizan acciones de manejo socioambiental  y la vigilancia.
Con el Departamento Administrativo de la Defensoría del Espacio Público (DADEP) se está gestionando el recibo para administración y manejo de los predios denominados Serranía El Zuque, ubicados en la localidad de San Cristóbal, por lo cual se realizaron en julio 2015, visitas técnicas a estos predios para definir la viabilidad técnica de manejo y mantenimiento de la zona por parte de la SDA.
Paralelo a ello, se ha iniciado acciones de mejora como la construcción de nuevas redes hidráulicas de suministros de agua potable, redes de riego, redes de recolección de aguas sanitarias y pluviales y obras complementarias del Parque Mirador de los Nevados. El diseño arquitectónico de las Aulas Ambientales en el Mirador de Juan Rey del Parque Entrenubes y del Aula Ambiental Soratama, así como los senderos peatonales en el Parque Entrenubes.
</t>
  </si>
  <si>
    <t>En lo corrido del Plan de Desarrollo, se han adelantado las siguientes acciones socioambientales en 122,3 ha. en zonas de alto riesgo no mitigable en el marco de los Convenios 956/13, 1374/14, 1346/15 y el Contrato 1193/13.
• Localidad de Ciudad Bolívar:
1. Altos de La Estancia: Actualización del Plan de Manejo Ambiental. 16 jornadas de sensibilización social y 35 jornadas de sensibilización a los estudiantes de los colegios;  limpieza de 12.623 m. de canales. Como parte de la adecuación de predios, se han recolectado 312.887 kg. de desechos sólidos y 15.4 ton. de escombros; plateo y fertilización de 1722 individuos vegetales. Restauración ecológica en 2,76 ha en las rondas de las 3 quebradas, mediante la implementación de 79 módulos de restauración (1250 árboles sembrados). Establecimiento de 690 m de cerca viva (plantación de 575 árboles). Para la vigilancia y alerta oportuna sobre posibles ocupaciones ilegales, se hicieron 481 recorridos de campo; 97 jornadas de apoyo al mantenimiento de huertas comunitarias; georreferenciación de 16 huertas, levantamiento arquitectónico de 5 huertas; 3 talleres de sensibilización en el manejo de residuos sólidos en los barrios de Santa Viviana, El Espino 3 y Casa Loma, 5 talleres de biodanza, 3 talleres de ártes plásticas orientados a temas ambientales y 4 talleres de música para el montaje de canciones alusivas al ambiente; 1 taller de apoyo psicosocial al grupo de vigías ambientales y 1 taller de escuela de promoción de líderes (tema: rompiendo paradigmas).
2. Caracolí: se realizaron 36 recorridos para alerta temprana de posibles ocupaciones ilegales, en 5 hectáreas.
3. Bella Flor: restauración ecológica de la ronda de la quebrada Limas, en 0,25 ha, con la implementación de 8 módulos de restauración (150 árboles sembrados); delimitación de 1,25 ha con cerca viva (400 m.) en áreas en proceso de restauración (198 árboles sembrados) y realización de una jornada comunitaria para la plantación de árboles. Se realizó plateo a 290  árboles, se tutoraron 139 árboles, se hizo la recolección de 100 kg de residuos sólidos y  se realizaron 19 recorridos de vigilancia a la ocupación ilegal. 
4.Brisas del Volador: se realizó un taller de manejo de residuos con la comunidad del sector.
• Localidad Rafael Uribe Uribe
Nueva Esperanza: se realizó el plateo de 17.930 individuos vegetales, la fertilización de 13.080 y la poda de 47.8 ha, incluyendo zonas colindantes; recolección de 33.740 kg de desechos sólidos. Se han cerrado 14 puntos de vertimiento de agua. En las rondas de las quebradas se han plateado 720 individuos arbóreos, de los cuales 450 se han realizado en este trimestre y 2550 árboles en zonas diferente a ronda de quebradas. Se ha realizado el mantenimiento de 4120 m. de cerca y de 29 jardineras. Para la vigilancia y alerta para prevenir la ocupación ilegal de predios, se han realizado 164 recorridos. Adecuación de 1400 m. de senderos y limpieza de 10.719 m de zanjas.</t>
  </si>
  <si>
    <t>•Manejo ambiental de zonas de alto riesgo no mitigable.
•Prevención frente a la ocupación ilegal de estas zonas.
•Apropiación territorial por parte de la comunidad aledaña a las zonas de riesgo. 
•Mayor reconocimiento de la gestión de la autoridad ambiental.
•Fortalecimiento de la gestión social y ambiental en el territorio.</t>
  </si>
  <si>
    <t>1. Informe mensual de ejecución del Convenio 1346/15.
2. Informes Finales de los Convenios 956/13 y 1374/14.
3. Informe final del Contrato de Consultoría 1193 de 2013
4.Plan de Acción Institucional de Altos de la Estancia</t>
  </si>
  <si>
    <t>*Actas de reunión de la CDPMIF.
*Informes anuales de gestión.
*Actas de reunión del Comité Técnico de los convenios desarrollados.</t>
  </si>
  <si>
    <t>Un (1) evento atendido por fuera del rango de tiempo, debido a múltiples eventos surgidos el mismo día y dos (2) eventos que se reportaron y atendieron como visitas y eran emergencias.</t>
  </si>
  <si>
    <t>Contar con más personal para atender las emergencias cuando se presentan de forma simultánea y realizar una mejor revisión de las visitas programadas.</t>
  </si>
  <si>
    <t>Se cuenta con un documento técnico en el cual se han incorporado las  observaciones hechas por la Dirección de Gestión Ambiental y la Subdirección de Políticas de la SDA y la CAR , se  remitió dicho documento al Jefe de Parque Nacional Sumampaz Dr Carlos Lora el día 16 de marzo 2015, sin que se hayan recibido observaciones al respecto. El documento se entregó al SDP como parte de los documentos soporte para la construcciónde intrumentos de ordenamiento coo UPR en el Tunjuelo.</t>
  </si>
  <si>
    <t xml:space="preserve">En la zona rural de borde en Ciudad Bolívar se ha participado en 10 reuniones (10 de Julio, 16 de Julio, 21 de Julio, 30 de Julio,  3 de Agosto, 5 de Agosto, 14 de Agosto, 21 de Agosto, 26 de Agosto  y 19 de Septiembre) para la validación del modelo de ocupación entre la localidad y la comunidad a fin de  validar los temas relacionados con ambiente, ecoturismo, recurso hídrico y productividad. Se realizó la conformación de un grupo para abordar el modelo de ocupación campesino, estructuración de un plan de acción para establecer las principales problemáticas y potencialidades de la zona de transición urbano - rural de la localidad; gestión institucional frente al proceso de ocupaciones ilegales, se  hizo la presentación de los avances en los modelos de manejo establecidos por las entidades para los bordes de la ciudad. 
En  la zona rural de Usme se ha participado en 3 reuniones (25 de julio, 4 y 11 de Agosto);  realizado  aportes en las jornadas de trabajo  realizadas por la comunidad, para actualizar la propuesta de borde sur de Usme, a fin de modificar el Decreto 252 POZ Usme. Los aportes se realizaron en jornadas de trabajo por cada polígono de expansión; para el  polígono 1 en especial las unidades de gestión 5, 7,9  se propone una zona de ocupación transicional  con modelos de ecobarrios o parque agropolitano. 
Para este trabajo se ha tenido en cuenta la propuesta de ordenamiento del territorio construida por la comunidad y la propuesta que presenta Metrovivienda y la Secretaria Distrital de Planeación. A la fecha Metrovivienda, Secretaria de Planeación y la Secretaria Distrital del Habitad están analizando el documento de Decreto y haciendo las consultas pertinentes a nivel jurídico. El próximo mes se  debatirá este documento y ponerlo a consideración de la comunidad y posteriormente hacer el proceso de aprobación y firma del Alcalde Mayor.
Como proceso físico se han adelantado trabajos de vinculación e implementación de Herramientas de manejo del paisaje en 100 predios del área de borde urbano rural en Usme y Ciudad Bolívar. Igualmente se hace el seguimiento al apoyo dado por el Convenio 1275 de 2013 a 3 iniciativas comunitarias que ha fortalecido sus procesos comunitarios, todo ello  establecido como estrategia de fortalecimiento del modelo de ocupación campesino
Se continúa apoyando el proceso de declaratoria vía Acuerdo del Concejo del Parque Ecológico Distrital de Montaña de Cerro seco, para la protección del ecosistema de xerofitia andina, Sin embargo esta propuesta quedo suspendida y  su declaración quedará sujeta a la voluntad política de la nueva administración.
De manera paralela desde la SER se viene poyando a la Dirección legal Ambiental, para la fundamentación técnica de los procesos de control al tema minero, referente al cierre definitivo del frente de explotación la esmeralda y la fundamentación de la acción popular.
Se continúa el proceso de concertación interinstitucional ente la SDA, el DADEP y el IDRD, desde el componente jurídico y admirativo para lograr una estrategia de administración conjunta del parque metropolitano de Arborizadora Alta y se apoyan las acciones desde el componente técnico para la gestión ene l territorio de la protección del parque y el control frente las amenazas de invasión.
</t>
  </si>
  <si>
    <r>
      <t xml:space="preserve">Se proyectó, firmó, número y notificó las ofertas de compra de los registros topográficos 34, 39, 81 y 178, con área aproximada de 50.354,72 metros cuadrados </t>
    </r>
    <r>
      <rPr>
        <b/>
        <sz val="11"/>
        <rFont val="Arial"/>
        <family val="2"/>
      </rPr>
      <t>(5,03 ha)</t>
    </r>
    <r>
      <rPr>
        <sz val="11"/>
        <rFont val="Arial"/>
        <family val="2"/>
      </rPr>
      <t xml:space="preserve"> 
En el marco del contrato 1483 de 2014 con la Empresa Inmobiliaria Cundinamarquesa (EIC), se realizaron los avalúos comerciales corporativos de nueve (9) predios ubicados en el Parque Entrenubes Cerro de Juan Rey  identificados con los Registros topográficos 34, 39, 40, 41, 42, 46, 81, 122 178 con un área aproximada de  7 has 494,28 m2 </t>
    </r>
    <r>
      <rPr>
        <b/>
        <sz val="11"/>
        <rFont val="Arial"/>
        <family val="2"/>
      </rPr>
      <t>(7,494 ha</t>
    </r>
    <r>
      <rPr>
        <sz val="11"/>
        <rFont val="Arial"/>
        <family val="2"/>
      </rPr>
      <t xml:space="preserve">) y para los cuales se realizó la respectiva revisión y aprobación y a la fecha se encuentra en proyección de la oferta formal de compra. 
Igualmente se solicitó  a la lonja Avaluadora la elaboración diez (10) avalúos comerciales y se apoyó en la visita de reconocimiento técnico de predios identificados con los  RT  29, 48, 79, 80, 82, 100, 105, 129, 137 y 177, con un área aproximada de 8 has 2087, 20 m2 </t>
    </r>
    <r>
      <rPr>
        <b/>
        <sz val="11"/>
        <rFont val="Arial"/>
        <family val="2"/>
      </rPr>
      <t>(8,2087 ha</t>
    </r>
    <r>
      <rPr>
        <sz val="11"/>
        <rFont val="Arial"/>
        <family val="2"/>
      </rPr>
      <t xml:space="preserve">), los cuales están pendiente  de entrega.
Se identificó el folio de matrícula inmobiliaria y se recopiló los títulos (escrituras públicas. boletín) para  el estudio de títulos con tradición a veinte (20) años sobre el predio denominado "San José" ubicado en la Cuchilla del Gavilán, cuya área dentro del Parque Ecológico Distrital de Montaña es 16,45 ha, recomendado iniciar el proceso de adquisición una vez se abra y liquide la sucesión del señor Alcibíades Morales.
Se ha continuado con la gestión para la adquisición de cuarenta y cuatro (44) predios que suman un área de 46,61 hectáreas en el Parque Ecológico Distrital de Montaña Entrenubes Cerro Juan Rey, a través  de Convenio Interadministrativo con el Instituto Distrital de Recreación y Deporte IDRD No. 0958 del 28 de junio del 2013, el cual se encuentra en ejecución. Durante el último trimestre se realizó el segundo y/o último pago de cuatro (4) predios RT 91, RT 126, RT 148 y RT 150.
Se realizaron los comités de seguimiento No. 09 del 8 de abril de 2015 y el No 10 del día 29 de mayo de 2015 al Convenio 958 de 2013.
Se inició la gestión para el acompañamiento técnico, jurídico, social y logístico para el proceso de adquisición de los predios ubicados en la Reserva Regional Forestal Productora del Norte de Bogotá D. C. “Thomas van Der Hammen”. De la misma manera se realizaron los estudios previos para realizar el contrato interadministrativo con la Unidad Administrativa Especial de Catastro Distrital para la ejecución de los avalúos comerciales, así como para la elaboración de los estudios topográficos, estudios de títulos y la gestión social en la mencionada reserva.
</t>
    </r>
  </si>
  <si>
    <r>
      <t xml:space="preserve">A lo largo del PDD se han realizado diversas acciones, manteniendo mínimo 3, de manera mensual. A continuación se resumen las distintas acciones: 
</t>
    </r>
    <r>
      <rPr>
        <b/>
        <sz val="9"/>
        <rFont val="Arial"/>
        <family val="2"/>
      </rPr>
      <t xml:space="preserve">1) Presidencia de la Comisión Distrital para la Prevención y Mitigación de Incendios Forestales (CDPMIF): </t>
    </r>
    <r>
      <rPr>
        <sz val="9"/>
        <rFont val="Arial"/>
        <family val="2"/>
      </rPr>
      <t xml:space="preserve">*Asistencia a reuniones mensuales ordinarias y a las extraordinarias que han surgido, así como la revisión de sus actas. *Elaboración del informe de gestión de la SDA (años 2012, 2013 y 2014) y diligenciamiento de los indicadores del Plan de Acción. * Reporte trimestral del avance de las actividades del Plan de Acción 2012 - 2016 a cargo de la SDA. *Visitas de verificación de áreas afectadas por incendio forestal. *Apoyo a los PMU instalados por incendio forestal. *Elaboración de los informes de valoración económica y ambiental de daños causados por los incendios forestales de gran magnitud.
</t>
    </r>
    <r>
      <rPr>
        <b/>
        <sz val="9"/>
        <rFont val="Arial"/>
        <family val="2"/>
      </rPr>
      <t>2) Acciones de mitigación:</t>
    </r>
    <r>
      <rPr>
        <sz val="9"/>
        <rFont val="Arial"/>
        <family val="2"/>
      </rPr>
      <t xml:space="preserve"> Mantenimiento de 34.9 ha controladas de retamo en anteriores oportunidades en: Parque Nacional Enrique Olaya Herrera, Parque El Virrey, La Arboleda, Padres Píos y Mindefensa); control de retamo en 27.05 ha del futuro Parque Metropolitano La Arboleda, Colegio Monseñor Bernardo Sánchez y Parque Nacional); manejo silvicultural  de 13.8 ha de plantación forestal  en Arborizadora Alta y Monseñor Bernardo Sánchez y despeje de 13.75 km  de caminos (en: Parque Nacional, Cerro El Cable y vía a Ubaque). Plantación de 6250 árboles nativos en el futuro parque La Arboleda, como parte de la restauración de la zona controlada de retamo.
</t>
    </r>
    <r>
      <rPr>
        <b/>
        <sz val="9"/>
        <rFont val="Arial"/>
        <family val="2"/>
      </rPr>
      <t>3) Capacitación:</t>
    </r>
    <r>
      <rPr>
        <sz val="9"/>
        <rFont val="Arial"/>
        <family val="2"/>
      </rPr>
      <t xml:space="preserve">  En control y extinción de incendios forestales dirigida a los promotores ambientales, vigías ambientales, operarios y grupos comunitarios.
</t>
    </r>
    <r>
      <rPr>
        <b/>
        <sz val="9"/>
        <rFont val="Arial"/>
        <family val="2"/>
      </rPr>
      <t>4) Elaboración del "Plan para el control de retamo en Bogotá D.C.</t>
    </r>
    <r>
      <rPr>
        <sz val="9"/>
        <rFont val="Arial"/>
        <family val="2"/>
      </rPr>
      <t xml:space="preserve">"
</t>
    </r>
    <r>
      <rPr>
        <b/>
        <sz val="9"/>
        <rFont val="Arial"/>
        <family val="2"/>
      </rPr>
      <t>5) Aplicación de la valoración económica y ambiental</t>
    </r>
    <r>
      <rPr>
        <sz val="9"/>
        <rFont val="Arial"/>
        <family val="2"/>
      </rPr>
      <t xml:space="preserve"> para determinar los daños causados por incendios forestales de gran magnitud. </t>
    </r>
  </si>
  <si>
    <r>
      <t xml:space="preserve">Los tiempos de respuesta a emergencias ambientales competencia y jurisdicción de la SDA se miden a través de un indicador que finalizó, para el tercer trimestre de 2015, en 93,5%. 
En lo corrido del año se han atendido 668 emergencias,  de las cuales, 665 se atendieron oportunamente (tiempo máximo de 16 horas) y 3 se atendieron por fuera de este rango de tiempo.
*  Para el tercer trimetre del año los eventos activados, corresponden a:
 - </t>
    </r>
    <r>
      <rPr>
        <b/>
        <u/>
        <sz val="9"/>
        <rFont val="Arial"/>
        <family val="2"/>
      </rPr>
      <t>Julio:</t>
    </r>
    <r>
      <rPr>
        <sz val="9"/>
        <rFont val="Arial"/>
        <family val="2"/>
      </rPr>
      <t xml:space="preserve"> 54 eventos: 50 relacionados con árboles en riesgo y/o caídos y 4 incidentes relacionados con materiales peligrosos.
 - </t>
    </r>
    <r>
      <rPr>
        <b/>
        <u/>
        <sz val="9"/>
        <rFont val="Arial"/>
        <family val="2"/>
      </rPr>
      <t xml:space="preserve">Agosto: </t>
    </r>
    <r>
      <rPr>
        <sz val="9"/>
        <rFont val="Arial"/>
        <family val="2"/>
      </rPr>
      <t>70 eventos: 60 relacionados con árboles en riesgo y/o caídos y 10 incidentes relacionados con materiales peligrosos.
 -</t>
    </r>
    <r>
      <rPr>
        <b/>
        <u/>
        <sz val="9"/>
        <rFont val="Arial"/>
        <family val="2"/>
      </rPr>
      <t xml:space="preserve"> Septiembre:</t>
    </r>
    <r>
      <rPr>
        <sz val="9"/>
        <rFont val="Arial"/>
        <family val="2"/>
      </rPr>
      <t xml:space="preserve"> 87 eventos: 79 relacionados con árboles en riesgo y/o caídos y 8 incidentes relacionados con materiales peligrosos.
*  Para el tercer trimetre del año, se articuló la atención de las emergencias con las entidades del SDGR-CC, así:
 - </t>
    </r>
    <r>
      <rPr>
        <b/>
        <u/>
        <sz val="9"/>
        <rFont val="Arial"/>
        <family val="2"/>
      </rPr>
      <t>Julio:</t>
    </r>
    <r>
      <rPr>
        <sz val="9"/>
        <rFont val="Arial"/>
        <family val="2"/>
      </rPr>
      <t xml:space="preserve"> 25 emergencias, solicitando apoyo a la UAESP, la EAB-ESP y la SDE.
 - </t>
    </r>
    <r>
      <rPr>
        <b/>
        <u/>
        <sz val="9"/>
        <rFont val="Arial"/>
        <family val="2"/>
      </rPr>
      <t>Agosto:</t>
    </r>
    <r>
      <rPr>
        <sz val="9"/>
        <rFont val="Arial"/>
        <family val="2"/>
      </rPr>
      <t xml:space="preserve"> 26 emergencias, solicitando apoyo a la UAESP, la EAB-ESP y la CODENSA.
 -</t>
    </r>
    <r>
      <rPr>
        <b/>
        <u/>
        <sz val="9"/>
        <rFont val="Arial"/>
        <family val="2"/>
      </rPr>
      <t xml:space="preserve"> Septiembre:</t>
    </r>
    <r>
      <rPr>
        <sz val="9"/>
        <rFont val="Arial"/>
        <family val="2"/>
      </rPr>
      <t xml:space="preserve"> 44 emergencias, solicitando apoyo a la UAESP, la EAB-ESP, el IDIGER y la CODENSA.</t>
    </r>
  </si>
  <si>
    <t xml:space="preserve">Se realizaron los comites de seguimiento al Convenio números 38, 39, 40, 41, 42, 43 Y 44 del 25 del 25 de junio, del 22 de julio, del 29 de julio, del 05 de agosto, del 12 de agosto, del 20 de agosto y del 01 de septiembre de 2015, en el cual se determino como que los procesos de los predios 12 y 24 se emitió la respectiva Resolución de Expropiación y se realizó el pago mediante deposito judicial en los términos establecidos en la Ley 388 de 1997. Igualmente en los predios identificados con los númeos 13, 18, 19, 20 y 21 se proyecto el respectivo acto administrativo de Expropiación, el cúal se encuentra en notificación.
</t>
  </si>
  <si>
    <t xml:space="preserve">En el marco del programa de Recuperación y Renaturalización de Espacios del Agua en el Distrito, la SDA viene apoyando y colaborando a las Alcaldías Locales de Kennedy, Suba y San Cristóbal, en las actividades propias de la adquisición predial por motivos de utilidad pública e interés general.
En desarrollo de esta tarea, la DGA asistió en el primer trimestre del año a las siguientes mesas de trabajo: a) Dos (2) reuniones con la alcaldía de Suba para la recuperación y adquisición predial en el brazo derecho de Juan amarillo, la quebrada La Salitrosa y Humedal la Conejera; b) Cuatro (4) reuniones con la alcaldía de Kennedy para la recuperación y adquisición predial en los humedales de Techo, Vaca Norte y El Burro; c) Dos (2) reuniones con la alcaldía de San Cristóbal para la recuperación y adquisición predial en la quebrada La Nutria. Igualmente se participó en reuniones relacionadas con la priorización de inversiones en Espacios del Agua mediante acciones de reasentamiento por parte del distrito Dos (2) reuniones en el Despacho de la SDA
</t>
  </si>
  <si>
    <t xml:space="preserve">Durante el segundo trimestre de 2015 se adelantó la siguiente gestión  en recuperación integral de Quebradas:
Subcuenca Salitre: Se adelantaron acciones de restauración en la quebrada Doña Pepa (Afluente de Santa Ana/Rueda Pardo), con la revegetalizacion 0,25 ha, preparación del terreno 0,35, trazado 700 puntos, ahoyado 700 (hoyos), enriquecimiento vegetal de claros en los relictos de bosque nativo 0,1 ha, control de rebrotes de especies exóticas pino 0,076 ha, limpieza y adecuación de cauce 0,2 km, limpieza y adecuación de cauce  0,12 ha, tramo intervenido 0,676 km, área intervenida 0,82 ha; adicionalmente en este afluente se precisaron diseños en: El Guaque (0,9 km-2,2 ha), La Paz (0,59km - 1,6 ha), La Guatecana (0,72 km-1,8 ha), La Serena (0,61km-1,7ha), Madremonte (1,65 km-6 ha y MIlhojas (0,2km-1 ha); quebrada Pozo Claro, se realizó el diseño de restauración de 1 km (2,3 ha), y se adelantó  la recolección de residuos sólidos de 1.5  Ton; en la quebrada Sureña, se realizó el diagnóstico y diseño de restauración de 0.97 km (2 ha)  y se adelantó la recolección de 3 Ton de residuos sólidos; Subcuenca Tunjuelo:  Se adelantó la preparación del terreno en el sector de Villa del Rio-Río Tunjuelo, con el trazado de 1,252 huecos, ahoyado de 1045, Plantación 36 árboles y corte de césped  en 2,61 ha gestinadas.
</t>
  </si>
  <si>
    <t>De manera permanente se generan de informes técnicos para proteger, restaurar y mantener la Estructura Ecológica Principal con el fin de preservar los valores ecológicos, ambientales y socioculturales, la biodiversidad y elementos constitutivos del sistema hídrico y los procesos de conectividad ecológica con los elementos de la EEP del distrito, y la protección de hábitat de especies en categorías de amenaza existentes, para favorecer el establecimiento de flora y fauna propias de los ecosistemas dentro del perímetro urbano como características propias de estos ecosistemas.
Durante el tercer trimestre del año 2015 se generaron los siguientes informes técnicos:
Se generó la cota máxima de inundación del Rio Tunjuelo en el Predio Cantarrana.
Se determinó la viabilidad ambiental con la evacuación de las aguas contaminadas procedentes del Canal Oriental de Fontibón.
Informe técnico para el proceso de permiso ocupación de cauce de la Obra Ponton Calle 215.
Se realizó el estudio por afectación de pastoreo semovientes en el Corredor Ecologico de Ronda en la Quebrada La Salitrosa con el Informe Técnico No. 1421. Producto de este informe y por medio de resolución se generó el Concepto Técnico No. 8075.
Con base en los informes técnicos generados por afectación ambiental en el Río Tunjuelo, se generó Concepto Técnico por la para la discriminación de Ronda y Zmpa del Río Tunjuelo en el sector Guadalupe Margen Derecho.
A la fecha se esta trabajando por parte del grupo de conceptos sobre terminos de referencias alinderamiento que funcione como guía práctica para un adecuado estudio en el proceso de alinderamiento de los cuerpos hidricos en el Distrito Capital.</t>
  </si>
  <si>
    <t xml:space="preserve">Durante el segundo trimestre de 2015 se adelantaron las siguientes acciones de mantenimiento: 
Subcuenca Torca: En la quebrada Aguas Calientes se realizó el mantenimiento con extracción manual de buchón 0.7 Ton, corte de pasto kikuyo  0,03 Ton, recuperación de espejo de agua 0,053 Km, plateo de árboles 34 árboles, retutorado de árboles 34 árboles.
 Subcuenca Salitre: En la quebrada  Puente Piedra, se realizó el mantenimiento con el plateo de 112 árboles; retutorado de 112 árboles, recolección de 2,75 Ton de residuos sólidos, y en la quebrada Morací, se realizó el mantenimiento con la recolección de residuos sólidos 0,3 Ton, plateo de árboles  420 unidades, retutorado de árboles 420 árboles, tramo intervenido  0,452 ha, limpieza de cauce 0,452 km.
</t>
  </si>
  <si>
    <t>En el marco del contrato 1483 de 2014 con la Empresa Inmobiliaria Cundinamarquesa (EIC), se revisarón y aprobaron los avalúos de predios identificados con los  RT  29, 48, 79, 80, 82, 100, 105, 129, 137 y 177, con un área aproximada de 8 has 2087, 20 m2 (82.087,2 m2).
Se proyecto, firmó, número y notificó las ofertas de compra de los registros topográficos 34, 39, 81 y 178, con área aproximada de 50.354,72 metros cuadrados.
Se ha continuado con la gestión para la adquisición de cuarenta y cuatro (44) predios que suman un área de 46,61 hectáreas en el Parque Ecológico Distrital de Montaña Entrenubes Cerro Juan Rey, a través  de Convenio Interadministrativo con el Instituto Distrital de Recreación y Deporte IDRD No. 0958 del 28 de junio del 2013, el cual se encuentra en ejecución. Durante el último trimestre se realizó nuevamente reparto notarial del predio 148, y el requerimiento a Catastro Distrital respecto del Registro Topográfico 176, por el tema del avalúo catastral con el fin de tramitar la escrituración y pago del último contado. .
Se realizaron los comités de seguimiento No. 11 del 24 de julio de 2015 al Convenio 958 de 2013.                                    Se asistió y participó en las reuniones Interinstitucionales del tema Sierras del Chico celebradas en la Alcaldía Mayor.    En el marco del proceso de adquisición de los predios requeridos para la para consolidar la conectividad ecológica, protección y restauración ambientales entre los cerros orientales, el área de reserva forestal regional productora del norte de Bogotá D.C. “Thomas van der Hammen” y el río Bogotá, la DGA se adelantó la revisión de 345 folios de matrícula inmobiliaria y de boletines catastrales de predios de la RFTVDH.</t>
  </si>
  <si>
    <t xml:space="preserve">Durante el segundo trimestre de 2015, se han mantenido las acciones de administración (vigilancia, mantenimiento, gestión social, educación ambiental) en: Parque Ecológico Distrital de Montaña Entrenubes, Soratama, Parque Mirador de los Nevados y área de interés ambiental Arborizadora Alta. 
En desarrollo del convenio 1478 de 2014, se están realizado actividades de mantenimiento y recuperación de los ecosistemas administrados con resultados como: siembras de 180 árboles, siembra de coberturas en 408 m2, siembras de jardinería en 72 m2, plateo de 9.283 árboles, fertilización de 1.085 árboles, control de retamo espinoso en 18.442 m2, control de otras especies invasoras en 10.157 m2, corte de césped en 282.466 m2, limpieza de 16.928 ml de canales, recolección de 1.847,5 kg de residuos sólidos.
Continúa la ejecución del contrato de obra pública No. 1528 de 2014, que tiene por objeto la construcción de nuevas redes hidráulicas de suministros de agua potable, redes de riego, redes de recolección de aguas sanitarias y pluviales y obras complementarias del Parque Mirador de los Nevados.
Así mismo, sigue en ejecución el contrato de consultoría No. 1513 de 2012 que tiene por objeto el diseño arquitectónico de las Aulas Ambientales en el Mirador de Juan Rey del Parque Entrenubes y del Aula Ambiental Soratama, así como los senderos peatonales en el Parque Entrenubes.
</t>
  </si>
  <si>
    <t xml:space="preserve">En continuidad con las acciones de manejo y administración del ecosistema Subxerofíco ubicado en el sector Arborizadora Alta- Ciudad Bolívar, la SER adelanta el establecimiento de acciones ambientales que permitan la recuperación y conservación de este relicto de ecosistema subxerofítico del Sur del Distrito Capital, durante este trimestre se llevaron a cabo las siguientes gestiones:
-Gestión para la tenencia del predio a cargo del IDRD para tener la administración directa la SDA, mediante Radicados 2015IE46004 del 18 de marzo de 2015 y 2015IE72999 del 29 de abril de 2015, se solita apoyo a la subdirección contractual para adelantar el proceso contractual del convenio, sin embargo mediante Rad 2015IE109357 del 22 de junio, se informa a esta dependencia la NO viabilidad Jurídica del mismo. Por lo anterior, se realiza reunión interinstitucional con el DADEP, para buscar una alternativa de manejo conjunta con el IDRD para este territorio, generando una opción desde el sector central, para lo cual la SDA se encuentra preparando el soporte técnico.
-Gestión interinstitucional para el manejo de predio; en el marco de las audiencias públicas convocadas por la Personería Distrital para la Localidad de Ciudad Bolívar, esta dependencia realizo el informe correspondiente, para dar el reporte del avance en los siguientes temas:
1- Adecuación zanjón de la muralla por parte de la EAAB
2- Concepto ZMPA del canal el Cortijo en el Ecoparque
3- Escurrimiento agua Pinos del Sur
4- Viabilidad de un terreno para construcción de un salón comunal en el Parque Metropolitano Arborizadora Alta.
5- Concepto frente a la vía carreteable que pasa por el parque Metropolitano de Arborizadora Alta.
 Al respecto, se dan por atendidos todos los requerimientos dados a la SDA y se cierra el proceso.
 Adicionalmente, se acompaña al IDRD en la formulación y ajuste del plan director del Parque metropolitano de Arborizadora Alta y se generan los lineamientos y determinantes ambientales
</t>
  </si>
  <si>
    <t xml:space="preserve">1. Actividades específicas relacionadas con la RTvdH:
- Ajuste final del documento base del Acto Administrativo para la conformación de la Mesa Técnica del Plan de Manejo de la Reserva, el cual fue revisado por la Oficina Jurídica de la CAR y en proceso de revisión por las secretarías de Planeación, Gobierno y Ambiente.
- Apoyo a la elaboración técnica de mapas para el análisis multitemporal del humedal El Conejito. 
- Elaboración de la propuesta base del Proyecto para la recuperación integral del Humedal El Conejito, localizado dentro de la Reserva. 
- Se solicitó a la Dirección Legal Ambiental de la SDA una relación de procesos sancionatorios en el entorno de la Reserva, del cual no se ha obtenido respuesta. Esta información será compartida con la CAR como insumo para los procesos sancionatorios que se han realizado, deban iniciar o se encuentren en curso por parte de esa entidad. 
- Se apoyó a la Comisión Conjunta CAR-Distrito en el análisis de la pertinencia del establecimiento de un cerramiento en el costado norte del Humedal La Conejera, dentro de la Reserva Forestal Productora del Norte "Thomas van der Hammen". Se elaboró un documento de recomendaciones sobre la propuesta de cerramieno presentada por la Alcaldía Local de Suba. 
- Se coordinó reunión informativa del Plan de manejo de la Hacienda La Conejera, a la cual asistieron profesionales de la DGA y de la SER. 
- Se apoyó la revisión de actos administrativos de la SDA: Decreto de declaratoria de Utilidad Pública de la Reserva, Resolución de medida de protección del PEDH Torca-Guaymaral, Resolución de medida de protección de los Cerros de Suba. </t>
  </si>
  <si>
    <t xml:space="preserve">
Con respecto al cerro Torca:  No se han recibido aportes de la CAR con respecto al PMA radicado en esa Corporación para su aprobación.</t>
  </si>
  <si>
    <t>Se realizaron 3 acciones de gestión durante el tercer trimestre (corte 14 de septiembre), que corresponden a: 
1) Presidencia de la Comisión Distrital para la Prevención y Mitigación de Incendios Forestales (CDPMIF): 
*Asistencia a 3 reuniones ordinarias y revisión de sus actas.
* Reporte de avance de las actividades del Plan de Acción 2012 - 2016 a cargo de la SDA, correspondiente al segundo trimestre de 2015.
*Elaboración del informe de valoración económica y ambiental de daños causado por el incendio forestal sucedido el 6 de mayo de 2015 en el Cerro Guadalupe.
2) Acciones de mitigación: Desarrolladas desde el Convenio 1526/14: 
* Mantenimiento de 6.9 ha controladas de retamo, ubicadas en: futuro Parque La Arboleda, Colegio Monseñor Bernardo Sánchez y Parque El Virrey, de la localidad de San Cristóbal; y Seminario de los Padres Píos y predio del Ministerio de Defensa, de la localidad de Chapinero.
* Intervención de 5.9 ha invadidas de retamo que no habían sido objeto de intervención, ubicadas en el Parque Nacional Enrique Olaya Herrera, localidad Santa Fe.
3) Capacitación: En gestión de riesgo por incendio forestal, dirigida a 33 operarios del Convenio 1526 de 2014.</t>
  </si>
  <si>
    <r>
      <t xml:space="preserve">Se realizaron 3 acciones de gestión durante el tercer trimestre (corte 14 de septiembre), que corresponden a: 
</t>
    </r>
    <r>
      <rPr>
        <b/>
        <sz val="9"/>
        <rFont val="Arial"/>
        <family val="2"/>
      </rPr>
      <t xml:space="preserve">
</t>
    </r>
    <r>
      <rPr>
        <b/>
        <u/>
        <sz val="9"/>
        <rFont val="Arial"/>
        <family val="2"/>
      </rPr>
      <t>1) Presidencia de la Comisión Distrital para la Prevención y Mitigación de Incendios Forestales (CDPMIF):</t>
    </r>
    <r>
      <rPr>
        <u/>
        <sz val="9"/>
        <rFont val="Arial"/>
        <family val="2"/>
      </rPr>
      <t xml:space="preserve"> </t>
    </r>
    <r>
      <rPr>
        <sz val="9"/>
        <rFont val="Arial"/>
        <family val="2"/>
      </rPr>
      <t xml:space="preserve">
*Asistencia a 3 reuniones ordinarias y revisión de sus actas.
* Reporte de avance de las actividades del Plan de Acción 2012 - 2016 a cargo de la SDA, correspondiente al segundo trimestre de 2015.
*Elaboración del informe de valoración económica y ambiental de daños causado por el incendio forestal sucedido el 6 de mayo de 2015 en el Cerro Guadalupe.
</t>
    </r>
    <r>
      <rPr>
        <b/>
        <u/>
        <sz val="9"/>
        <rFont val="Arial"/>
        <family val="2"/>
      </rPr>
      <t>2)</t>
    </r>
    <r>
      <rPr>
        <u/>
        <sz val="9"/>
        <rFont val="Arial"/>
        <family val="2"/>
      </rPr>
      <t xml:space="preserve"> </t>
    </r>
    <r>
      <rPr>
        <b/>
        <u/>
        <sz val="9"/>
        <rFont val="Arial"/>
        <family val="2"/>
      </rPr>
      <t>Acciones de mitigación:</t>
    </r>
    <r>
      <rPr>
        <b/>
        <sz val="9"/>
        <rFont val="Arial"/>
        <family val="2"/>
      </rPr>
      <t xml:space="preserve"> </t>
    </r>
    <r>
      <rPr>
        <sz val="9"/>
        <rFont val="Arial"/>
        <family val="2"/>
      </rPr>
      <t xml:space="preserve">Desarrolladas desde el Convenio 1526/14: 
* Mantenimiento de 6.9 ha controladas de retamo, ubicadas en: futuro Parque La Arboleda, Colegio Monseñor Bernardo Sánchez y Parque El Virrey, de la localidad de San Cristóbal; y Seminario de los Padres Píos y predio del Ministerio de Defensa, de la localidad de Chapinero.
* Intervención de 5.9 ha invadidas de retamo que no habían sido objeto de intervención, ubicadas en el Parque Nacional Enrique Olaya Herrera, localidad Santa Fe.
</t>
    </r>
    <r>
      <rPr>
        <b/>
        <u/>
        <sz val="9"/>
        <rFont val="Arial"/>
        <family val="2"/>
      </rPr>
      <t>3) Capacitación:</t>
    </r>
    <r>
      <rPr>
        <u/>
        <sz val="9"/>
        <rFont val="Arial"/>
        <family val="2"/>
      </rPr>
      <t xml:space="preserve"> </t>
    </r>
    <r>
      <rPr>
        <sz val="9"/>
        <rFont val="Arial"/>
        <family val="2"/>
      </rPr>
      <t>En gestión de riesgo por incendio forestal, dirigida a 33 operarios del Convenio 1526 de 2014.</t>
    </r>
  </si>
  <si>
    <r>
      <t xml:space="preserve">Los tiempos de respuesta a emergencias ambientales competencia y jurisdicción de la SDA se miden a través de un indicador que finalizó, para el tercer trimestre de 2015, en 93,5%. El indicador se comportó de la siguiente manera: julio: 96,3 %, agosto: 100% y septiembre: 100%.
En este trimestre se recibieron y atendieron 211 emergencias; 209 de ellas se atendieron oportunamente (en un período de tiempo de máximo 16 horas), y las 2 restantes por fuera de este rango de tiempo (pero en un máximo de 24 horas).
*  Para el tercer trimestre del año, los eventos activados corresponden a:
</t>
    </r>
    <r>
      <rPr>
        <b/>
        <sz val="9"/>
        <rFont val="Arial"/>
        <family val="2"/>
      </rPr>
      <t xml:space="preserve"> - </t>
    </r>
    <r>
      <rPr>
        <b/>
        <u/>
        <sz val="9"/>
        <rFont val="Arial"/>
        <family val="2"/>
      </rPr>
      <t xml:space="preserve">Julio: </t>
    </r>
    <r>
      <rPr>
        <sz val="9"/>
        <rFont val="Arial"/>
        <family val="2"/>
      </rPr>
      <t xml:space="preserve">54 eventos: 50 relacionados con árboles en riesgo y/o caídos y 4 incidentes relacionados con materiales peligrosos.
</t>
    </r>
    <r>
      <rPr>
        <b/>
        <sz val="9"/>
        <rFont val="Arial"/>
        <family val="2"/>
      </rPr>
      <t xml:space="preserve"> - </t>
    </r>
    <r>
      <rPr>
        <b/>
        <u/>
        <sz val="9"/>
        <rFont val="Arial"/>
        <family val="2"/>
      </rPr>
      <t xml:space="preserve">Agosto: </t>
    </r>
    <r>
      <rPr>
        <sz val="9"/>
        <rFont val="Arial"/>
        <family val="2"/>
      </rPr>
      <t xml:space="preserve">70 eventos: 60 relacionados con árboles en riesgo y/o caídos y 10 incidentes relacionados con materiales peligrosos.
</t>
    </r>
    <r>
      <rPr>
        <b/>
        <sz val="9"/>
        <rFont val="Arial"/>
        <family val="2"/>
      </rPr>
      <t xml:space="preserve"> - </t>
    </r>
    <r>
      <rPr>
        <b/>
        <u/>
        <sz val="9"/>
        <rFont val="Arial"/>
        <family val="2"/>
      </rPr>
      <t>Septiembre:</t>
    </r>
    <r>
      <rPr>
        <b/>
        <sz val="9"/>
        <rFont val="Arial"/>
        <family val="2"/>
      </rPr>
      <t xml:space="preserve"> </t>
    </r>
    <r>
      <rPr>
        <sz val="9"/>
        <rFont val="Arial"/>
        <family val="2"/>
      </rPr>
      <t xml:space="preserve">87 eventos: 79 relacionados con árboles en riesgo y/o caídos y 8 incidentes relacionados con materiales peligrosos.
*  En este trimestre se articuló la atención de las emergencias con las entidades del SDGR-CC, así:
 - </t>
    </r>
    <r>
      <rPr>
        <b/>
        <u/>
        <sz val="9"/>
        <rFont val="Arial"/>
        <family val="2"/>
      </rPr>
      <t xml:space="preserve">Julio: </t>
    </r>
    <r>
      <rPr>
        <sz val="9"/>
        <rFont val="Arial"/>
        <family val="2"/>
      </rPr>
      <t xml:space="preserve">25 emergencias, solicitando apoyo a la UAESP, la EAB-ESP y la SDE.
 - </t>
    </r>
    <r>
      <rPr>
        <b/>
        <u/>
        <sz val="9"/>
        <rFont val="Arial"/>
        <family val="2"/>
      </rPr>
      <t>Agosto:</t>
    </r>
    <r>
      <rPr>
        <sz val="9"/>
        <rFont val="Arial"/>
        <family val="2"/>
      </rPr>
      <t xml:space="preserve"> 26 emergencias, solicitando apoyo a la UAESP, la EAB-ESP y la CODENSA.
- </t>
    </r>
    <r>
      <rPr>
        <b/>
        <u/>
        <sz val="9"/>
        <rFont val="Arial"/>
        <family val="2"/>
      </rPr>
      <t>Septiembre</t>
    </r>
    <r>
      <rPr>
        <b/>
        <sz val="9"/>
        <rFont val="Arial"/>
        <family val="2"/>
      </rPr>
      <t>:</t>
    </r>
    <r>
      <rPr>
        <sz val="9"/>
        <rFont val="Arial"/>
        <family val="2"/>
      </rPr>
      <t xml:space="preserve"> 44 emergencias, solicitando apoyo a la UAESP, la EAB-ESP, el IDIGER y la CODENSA.</t>
    </r>
  </si>
  <si>
    <t>Planificación:
1. El operador Consorcio Asoprosabanas Bogotá CPS 1151 de 2014  ha concertado herramientas de manejo del paisaje en 96 nuevos predios correspondientes a los productos entregados por el Convenio 014-12, Ajustando los Diseños de HMP propuestos para proceder a su implementación.
2. Con la entrega de los productos finales del Diseño de Herramientas de Manejo del Paisaje para cuatro ventanas con el Convenio 1275 de 2013  se proyectaron estudios previos para la intervención de 80 predios a través del proceso licitatorio 049 de 2015.</t>
  </si>
  <si>
    <t>En septiembre de 2015,  la entidad ha vinculado 414 familias, (197 familias en la localidad de Usme y 155 familias en la zona rural de Ciudad Bolívar y 62 en Sumapaz) las cuales  quienes cuentan con registro, plan finca y con análisis de los Indicadores de sostenibilidad Ambiental, con la cual se verificará el estado y avance de las familias vinculadas por la SDA al proceso. Con las acciones de capacitación, asesoría y/o validación de acciones de reconversión de sistemas productivos articulando las herramientas de manejo del paisaje aplicables a aspectos productivos se presenta avance en los indicadores de sostenibilidad ambiental a septiembre de 2015, de la siguiente forma: 
Dentro de los avances que se han logrado en las acciones de reconversión del sistema productivo en las familias de la cuenca del Tunjuelo (197 familias en la localidad de Usme y 155 familias en la zona rural de Ciudad Bolívar) para la conservación de la Biodiversidad, el suelo y el agua, se destaca:
• Liberación de 17,42 hectáreas de producción para la conservación de la biodiversidad, el suelo y el agua (bosque) con 2343 metros lineales en aislamiento de bosque,  17070 metros lineales en aislamiento Rondas Hídricas (incluyendo nacederos y demás cuerpos de agua), 
• 99 familias capacitadas en el uso del árbol y buenas prácticas productivas, 
• 15.143 metros lineales de cerca vivas, 
• 101 huertas caseras fortalecidas,
• 116 familias apoyadas con prácticas de uso eficiente del recurso hídrico,
• 22  invernaderos establecidos o mejorados para la seguridad alimentaria y con inclusión de especies promisorias y 
• 59 familias con mejoramiento de instalaciones pecuarias para minimización de impactos ambientales y con acciones de Buenas Prácticas Productivas.
Con respecto a la cuenca del Rio Blanco en Sumapaz y las 62 familias vinculadas, se reporta para el trimestre el avance en 
• Protección del recurso hídrico sobre nacederos y ronda hídrica (11.540 metros cuadrados)  en 33 familias.
• En acciones de protección de parches de bosques, se ha trabajado con dos familias con acciones de protección con cerca (350,16 metros lineales de cerca).
• En acciones de buenas prácticas productivas  con énfasis en la protección del recurso hídrico con  la entrega de bebederos a 18 familias de bebederos  
• Aclarado en ocho familias de 2566 metros de zanjas de drenaje.
• Seguridad alimentaria y autoabastecimiento se reporta la de entrega de tubérculos ancestrales y legumbres a 26 familias para reproducir el material, igualmente se avanza en el apoyo  con mano de obra para la adecuación de infraestructura de la huerta casera y entrega de abonos, apoyo en la construcción de 10 invernaderos y dos familias apoyadas en mejoramiento de instalaciones pecuarias.</t>
  </si>
  <si>
    <t>Corte Septiembre 30 de 2015</t>
  </si>
  <si>
    <t>Programación 2016</t>
  </si>
  <si>
    <t>Recursos Vigencia ajustado</t>
  </si>
  <si>
    <t>Recursos vig ajustados</t>
  </si>
  <si>
    <t>Predio Padres Píos y Mindefensa.
Predio La Arboleda, Parque El Virrey, Colegio Monseñor Bernardo Sánchez y vía a Ubaque.
Parque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</si>
</sst>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_ * #,##0_ ;_ * \-#,##0_ ;_ * &quot;-&quot;??_ ;_ @_ "/>
    <numFmt numFmtId="173" formatCode="_(&quot;$&quot;* #,##0.00_);_(&quot;$&quot;* \(#,##0.00\);_(&quot;$&quot;* &quot;-&quot;??_);_(@_)"/>
    <numFmt numFmtId="174" formatCode="_-* #,##0\ _€_-;\-* #,##0\ _€_-;_-* &quot;-&quot;??\ _€_-;_-@_-"/>
    <numFmt numFmtId="175" formatCode="_(* #,##0_);_(* \(#,##0\);_(* &quot;-&quot;??_);_(@_)"/>
    <numFmt numFmtId="176" formatCode="0.000"/>
    <numFmt numFmtId="177" formatCode="_-* #,##0.0\ _€_-;\-* #,##0.0\ _€_-;_-* &quot;-&quot;??\ _€_-;_-@_-"/>
    <numFmt numFmtId="178" formatCode="#,##0.0"/>
    <numFmt numFmtId="179" formatCode="_(&quot;$&quot;\ * #,##0_);_(&quot;$&quot;\ * \(#,##0\);_(&quot;$&quot;\ * &quot;-&quot;??_);_(@_)"/>
    <numFmt numFmtId="180" formatCode="[$$-240A]\ #,##0.00"/>
    <numFmt numFmtId="181" formatCode="0.0"/>
    <numFmt numFmtId="182" formatCode="[$$-240A]\ #,##0.0"/>
    <numFmt numFmtId="183" formatCode="_([$$-240A]\ * #,##0.00_);_([$$-240A]\ * \(#,##0.00\);_([$$-240A]\ * &quot;-&quot;??_);_(@_)"/>
    <numFmt numFmtId="184" formatCode="[$$-240A]\ #,##0.000"/>
    <numFmt numFmtId="185" formatCode="_-* #,##0.000\ _€_-;\-* #,##0.000\ _€_-;_-* &quot;-&quot;??\ _€_-;_-@_-"/>
    <numFmt numFmtId="186" formatCode="#,##0.000"/>
    <numFmt numFmtId="187" formatCode="#,##0.0000"/>
    <numFmt numFmtId="188" formatCode="_([$$-240A]\ * #,##0.000_);_([$$-240A]\ * \(#,##0.000\);_([$$-240A]\ * &quot;-&quot;??_);_(@_)"/>
    <numFmt numFmtId="189" formatCode="[$$-240A]\ #,##0.0000"/>
    <numFmt numFmtId="190" formatCode="_(* #,##0.000_);_(* \(#,##0.000\);_(* &quot;-&quot;???_);_(@_)"/>
    <numFmt numFmtId="191" formatCode="&quot;$&quot;\ #,##0"/>
  </numFmts>
  <fonts count="5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sz val="11"/>
      <color indexed="8"/>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sz val="9"/>
      <color theme="1"/>
      <name val="Calibri"/>
      <family val="2"/>
      <scheme val="minor"/>
    </font>
    <font>
      <sz val="8"/>
      <color theme="1"/>
      <name val="Arial"/>
      <family val="2"/>
    </font>
    <font>
      <sz val="14"/>
      <name val="Calibri"/>
      <family val="2"/>
    </font>
    <font>
      <sz val="11"/>
      <color theme="1"/>
      <name val="Arial Narrow"/>
      <family val="2"/>
    </font>
    <font>
      <sz val="12"/>
      <color theme="1"/>
      <name val="Arial"/>
      <family val="2"/>
    </font>
    <font>
      <sz val="11"/>
      <color theme="1"/>
      <name val="Arial"/>
      <family val="2"/>
    </font>
    <font>
      <b/>
      <sz val="11"/>
      <color theme="1"/>
      <name val="Arial"/>
      <family val="2"/>
    </font>
    <font>
      <sz val="9"/>
      <name val="Arial"/>
      <family val="2"/>
    </font>
    <font>
      <b/>
      <sz val="9"/>
      <name val="Arial"/>
      <family val="2"/>
    </font>
    <font>
      <sz val="11"/>
      <name val="Calibri"/>
      <family val="2"/>
      <scheme val="minor"/>
    </font>
    <font>
      <sz val="10"/>
      <color indexed="8"/>
      <name val="Arial"/>
      <family val="2"/>
    </font>
    <font>
      <sz val="8"/>
      <color rgb="FFFF0000"/>
      <name val="Arial"/>
      <family val="2"/>
    </font>
    <font>
      <sz val="10"/>
      <color theme="1"/>
      <name val="Arial"/>
      <family val="2"/>
    </font>
    <font>
      <sz val="11"/>
      <color rgb="FF000000"/>
      <name val="Calibri"/>
      <family val="2"/>
      <scheme val="minor"/>
    </font>
    <font>
      <b/>
      <sz val="12"/>
      <color theme="1"/>
      <name val="Arial"/>
      <family val="2"/>
    </font>
    <font>
      <sz val="8"/>
      <color theme="1"/>
      <name val="Calibri"/>
      <family val="2"/>
      <scheme val="minor"/>
    </font>
    <font>
      <sz val="8"/>
      <name val="Calibri"/>
      <family val="2"/>
      <scheme val="minor"/>
    </font>
    <font>
      <b/>
      <sz val="8"/>
      <color theme="4" tint="-0.249977111117893"/>
      <name val="Arial"/>
      <family val="2"/>
    </font>
    <font>
      <b/>
      <sz val="8"/>
      <color rgb="FFFF0000"/>
      <name val="Arial"/>
      <family val="2"/>
    </font>
    <font>
      <b/>
      <sz val="9"/>
      <color theme="1"/>
      <name val="Calibri"/>
      <family val="2"/>
      <scheme val="minor"/>
    </font>
    <font>
      <b/>
      <sz val="11"/>
      <name val="Arial"/>
      <family val="2"/>
    </font>
    <font>
      <b/>
      <sz val="11"/>
      <color indexed="8"/>
      <name val="Arial"/>
      <family val="2"/>
    </font>
    <font>
      <sz val="11"/>
      <color rgb="FF000000"/>
      <name val="Arial"/>
      <family val="2"/>
    </font>
    <font>
      <sz val="9"/>
      <name val="Calibri"/>
      <family val="2"/>
      <scheme val="minor"/>
    </font>
    <font>
      <b/>
      <sz val="11"/>
      <color theme="1"/>
      <name val="Calibri"/>
      <family val="2"/>
      <scheme val="minor"/>
    </font>
    <font>
      <u/>
      <sz val="9"/>
      <name val="Arial"/>
      <family val="2"/>
    </font>
    <font>
      <sz val="9"/>
      <color theme="1"/>
      <name val="Arial"/>
      <family val="2"/>
    </font>
    <font>
      <b/>
      <u/>
      <sz val="9"/>
      <name val="Arial"/>
      <family val="2"/>
    </font>
    <font>
      <b/>
      <sz val="10"/>
      <color indexed="8"/>
      <name val="Calibri"/>
      <family val="2"/>
      <scheme val="minor"/>
    </font>
    <font>
      <b/>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9"/>
        <bgColor indexed="64"/>
      </patternFill>
    </fill>
    <fill>
      <patternFill patternType="solid">
        <fgColor rgb="FF66990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s>
  <cellStyleXfs count="31">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4" fillId="0" borderId="0"/>
    <xf numFmtId="165" fontId="22"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cellStyleXfs>
  <cellXfs count="904">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7" fillId="0" borderId="1" xfId="0" applyFont="1" applyBorder="1" applyAlignment="1">
      <alignment horizontal="center" vertic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10" fontId="24" fillId="4" borderId="1" xfId="21"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10" fontId="24" fillId="4" borderId="3" xfId="21" applyNumberFormat="1" applyFont="1" applyFill="1" applyBorder="1" applyAlignment="1">
      <alignment horizontal="center" vertical="center"/>
    </xf>
    <xf numFmtId="0" fontId="2" fillId="5" borderId="1" xfId="16" applyFont="1" applyFill="1" applyBorder="1" applyAlignment="1">
      <alignment horizontal="left" vertical="center" wrapText="1"/>
    </xf>
    <xf numFmtId="0" fontId="27" fillId="0" borderId="0" xfId="0" applyFont="1" applyFill="1" applyAlignment="1">
      <alignment horizontal="center" vertical="center"/>
    </xf>
    <xf numFmtId="0" fontId="5" fillId="4" borderId="25"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8" fillId="4" borderId="25" xfId="0" applyFont="1" applyFill="1" applyBorder="1"/>
    <xf numFmtId="0" fontId="28" fillId="4" borderId="0" xfId="0" applyFont="1" applyFill="1" applyBorder="1"/>
    <xf numFmtId="0" fontId="28" fillId="4" borderId="0" xfId="0" applyFont="1" applyFill="1" applyBorder="1" applyAlignment="1">
      <alignment horizontal="center"/>
    </xf>
    <xf numFmtId="0" fontId="28" fillId="4" borderId="26" xfId="0" applyFont="1" applyFill="1" applyBorder="1"/>
    <xf numFmtId="0" fontId="17" fillId="6" borderId="3" xfId="0" applyFont="1" applyFill="1" applyBorder="1" applyAlignment="1" applyProtection="1">
      <alignment horizontal="left" vertical="center" wrapText="1"/>
      <protection locked="0"/>
    </xf>
    <xf numFmtId="0" fontId="17" fillId="6" borderId="1" xfId="0" applyFont="1" applyFill="1" applyBorder="1" applyAlignment="1" applyProtection="1">
      <alignment horizontal="left" vertical="center" wrapText="1"/>
      <protection locked="0"/>
    </xf>
    <xf numFmtId="0" fontId="17" fillId="6" borderId="2" xfId="0" applyFont="1" applyFill="1" applyBorder="1" applyAlignment="1" applyProtection="1">
      <alignment horizontal="left" vertical="center" wrapText="1"/>
      <protection locked="0"/>
    </xf>
    <xf numFmtId="0" fontId="17" fillId="6" borderId="4"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left" vertical="center" wrapText="1"/>
      <protection locked="0"/>
    </xf>
    <xf numFmtId="0" fontId="2" fillId="5" borderId="4" xfId="16" applyFont="1" applyFill="1" applyBorder="1" applyAlignment="1">
      <alignment horizontal="left" vertical="center" wrapText="1"/>
    </xf>
    <xf numFmtId="0" fontId="7" fillId="0" borderId="0" xfId="0" applyFont="1" applyFill="1"/>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2" fontId="29" fillId="4" borderId="3" xfId="0" applyNumberFormat="1" applyFont="1" applyFill="1" applyBorder="1" applyAlignment="1">
      <alignment horizontal="center" vertical="center"/>
    </xf>
    <xf numFmtId="0" fontId="29" fillId="4" borderId="1" xfId="0" applyFont="1" applyFill="1" applyBorder="1" applyAlignment="1">
      <alignment horizontal="center" vertical="center"/>
    </xf>
    <xf numFmtId="174" fontId="29" fillId="4" borderId="1" xfId="3" applyNumberFormat="1" applyFont="1" applyFill="1" applyBorder="1" applyAlignment="1">
      <alignment horizontal="center" vertical="center"/>
    </xf>
    <xf numFmtId="174" fontId="29" fillId="4" borderId="1" xfId="0" applyNumberFormat="1" applyFont="1" applyFill="1" applyBorder="1" applyAlignment="1">
      <alignment horizontal="center" vertical="center"/>
    </xf>
    <xf numFmtId="0" fontId="29" fillId="4" borderId="3" xfId="0" applyFont="1" applyFill="1" applyBorder="1" applyAlignment="1">
      <alignment horizontal="center" vertical="center"/>
    </xf>
    <xf numFmtId="174" fontId="29" fillId="4" borderId="3" xfId="3" applyNumberFormat="1" applyFont="1" applyFill="1" applyBorder="1" applyAlignment="1">
      <alignment horizontal="center" vertical="center"/>
    </xf>
    <xf numFmtId="174" fontId="30" fillId="4" borderId="2" xfId="3" applyNumberFormat="1" applyFont="1" applyFill="1" applyBorder="1" applyAlignment="1">
      <alignment horizontal="center" vertical="center"/>
    </xf>
    <xf numFmtId="0" fontId="0" fillId="0" borderId="0" xfId="0" applyFill="1" applyAlignment="1">
      <alignment wrapText="1"/>
    </xf>
    <xf numFmtId="10" fontId="24" fillId="4" borderId="4" xfId="21" applyNumberFormat="1" applyFont="1" applyFill="1" applyBorder="1" applyAlignment="1">
      <alignment horizontal="center" vertical="center"/>
    </xf>
    <xf numFmtId="0" fontId="5" fillId="6" borderId="2" xfId="0" applyFont="1" applyFill="1" applyBorder="1" applyAlignment="1">
      <alignment horizontal="center" vertical="center" wrapText="1"/>
    </xf>
    <xf numFmtId="10" fontId="24" fillId="4" borderId="2" xfId="21" applyNumberFormat="1" applyFont="1" applyFill="1" applyBorder="1" applyAlignment="1">
      <alignment horizontal="center" vertical="center"/>
    </xf>
    <xf numFmtId="10" fontId="0" fillId="0" borderId="3" xfId="21" applyNumberFormat="1" applyFont="1" applyFill="1" applyBorder="1" applyAlignment="1">
      <alignment horizontal="center" vertical="center"/>
    </xf>
    <xf numFmtId="4" fontId="29" fillId="4" borderId="3" xfId="0" applyNumberFormat="1" applyFont="1" applyFill="1" applyBorder="1" applyAlignment="1">
      <alignment horizontal="center" vertical="center" wrapText="1"/>
    </xf>
    <xf numFmtId="0" fontId="5" fillId="6" borderId="21" xfId="0" applyFont="1" applyFill="1" applyBorder="1" applyAlignment="1">
      <alignment horizontal="center" vertical="center" wrapText="1"/>
    </xf>
    <xf numFmtId="0" fontId="17" fillId="6" borderId="44" xfId="0" applyFont="1" applyFill="1" applyBorder="1" applyAlignment="1" applyProtection="1">
      <alignment horizontal="left" vertical="center" wrapText="1"/>
      <protection locked="0"/>
    </xf>
    <xf numFmtId="0" fontId="17" fillId="6" borderId="8" xfId="0" applyFont="1" applyFill="1" applyBorder="1" applyAlignment="1" applyProtection="1">
      <alignment horizontal="left" vertical="center" wrapText="1"/>
      <protection locked="0"/>
    </xf>
    <xf numFmtId="0" fontId="17" fillId="6" borderId="34" xfId="0" applyFont="1" applyFill="1" applyBorder="1" applyAlignment="1" applyProtection="1">
      <alignment horizontal="left" vertical="center" wrapText="1"/>
      <protection locked="0"/>
    </xf>
    <xf numFmtId="0" fontId="17" fillId="6" borderId="15" xfId="0" applyFont="1" applyFill="1" applyBorder="1" applyAlignment="1" applyProtection="1">
      <alignment horizontal="left" vertical="center" wrapText="1"/>
      <protection locked="0"/>
    </xf>
    <xf numFmtId="0" fontId="17" fillId="6" borderId="16" xfId="0" applyFont="1" applyFill="1" applyBorder="1" applyAlignment="1" applyProtection="1">
      <alignment horizontal="left" vertical="center" wrapText="1"/>
      <protection locked="0"/>
    </xf>
    <xf numFmtId="0" fontId="17" fillId="6" borderId="19" xfId="0" applyFont="1" applyFill="1" applyBorder="1" applyAlignment="1" applyProtection="1">
      <alignment horizontal="left" vertical="center" wrapText="1"/>
      <protection locked="0"/>
    </xf>
    <xf numFmtId="0" fontId="29" fillId="4" borderId="4" xfId="0" applyFont="1" applyFill="1" applyBorder="1" applyAlignment="1">
      <alignment horizontal="center" vertical="center"/>
    </xf>
    <xf numFmtId="174" fontId="0" fillId="0" borderId="0" xfId="3" applyNumberFormat="1" applyFont="1" applyFill="1" applyBorder="1"/>
    <xf numFmtId="0" fontId="0" fillId="0" borderId="0" xfId="0" applyFill="1" applyBorder="1"/>
    <xf numFmtId="0" fontId="0" fillId="0" borderId="0" xfId="0" applyFill="1" applyBorder="1" applyAlignment="1">
      <alignment horizontal="center"/>
    </xf>
    <xf numFmtId="3" fontId="3" fillId="0" borderId="0" xfId="0" applyNumberFormat="1" applyFont="1" applyFill="1" applyBorder="1" applyAlignment="1">
      <alignment horizontal="center"/>
    </xf>
    <xf numFmtId="3" fontId="0" fillId="0" borderId="0" xfId="0" applyNumberFormat="1" applyFill="1" applyBorder="1"/>
    <xf numFmtId="0" fontId="7" fillId="7" borderId="0" xfId="0" applyFont="1" applyFill="1"/>
    <xf numFmtId="10" fontId="0" fillId="4" borderId="1" xfId="21" applyNumberFormat="1" applyFont="1" applyFill="1" applyBorder="1" applyAlignment="1">
      <alignment horizontal="center" vertical="center"/>
    </xf>
    <xf numFmtId="10" fontId="0" fillId="4" borderId="2" xfId="21" applyNumberFormat="1" applyFont="1" applyFill="1" applyBorder="1" applyAlignment="1">
      <alignment horizontal="center" vertical="center"/>
    </xf>
    <xf numFmtId="0" fontId="36" fillId="4" borderId="3" xfId="0" applyFont="1" applyFill="1" applyBorder="1" applyAlignment="1">
      <alignment horizontal="center" vertical="center" wrapText="1"/>
    </xf>
    <xf numFmtId="10" fontId="0" fillId="4" borderId="3" xfId="21" applyNumberFormat="1" applyFont="1" applyFill="1" applyBorder="1" applyAlignment="1">
      <alignment horizontal="center" vertical="center"/>
    </xf>
    <xf numFmtId="0" fontId="29" fillId="4" borderId="3" xfId="0" applyFont="1" applyFill="1" applyBorder="1" applyAlignment="1">
      <alignment horizontal="center" vertical="center" wrapText="1"/>
    </xf>
    <xf numFmtId="0" fontId="27" fillId="4" borderId="3" xfId="0" applyFont="1" applyFill="1" applyBorder="1" applyAlignment="1">
      <alignment horizontal="center" vertical="center" wrapText="1"/>
    </xf>
    <xf numFmtId="3" fontId="29" fillId="4" borderId="1" xfId="0" applyNumberFormat="1" applyFont="1" applyFill="1" applyBorder="1" applyAlignment="1">
      <alignment horizontal="center" vertical="center"/>
    </xf>
    <xf numFmtId="165" fontId="29" fillId="4" borderId="1" xfId="4" applyFont="1" applyFill="1" applyBorder="1" applyAlignment="1">
      <alignment horizontal="center" vertical="center"/>
    </xf>
    <xf numFmtId="37" fontId="29" fillId="4" borderId="2" xfId="0" applyNumberFormat="1" applyFont="1" applyFill="1" applyBorder="1" applyAlignment="1">
      <alignment horizontal="center" vertical="center"/>
    </xf>
    <xf numFmtId="176" fontId="29" fillId="4" borderId="3" xfId="0" applyNumberFormat="1" applyFont="1" applyFill="1" applyBorder="1" applyAlignment="1">
      <alignment horizontal="center" vertical="center"/>
    </xf>
    <xf numFmtId="10" fontId="0" fillId="4" borderId="4" xfId="21" applyNumberFormat="1" applyFont="1" applyFill="1" applyBorder="1" applyAlignment="1">
      <alignment horizontal="center" vertical="center"/>
    </xf>
    <xf numFmtId="174" fontId="0" fillId="0" borderId="0" xfId="3" applyNumberFormat="1" applyFont="1" applyFill="1"/>
    <xf numFmtId="0" fontId="4" fillId="0" borderId="0" xfId="0" applyFont="1" applyFill="1" applyBorder="1"/>
    <xf numFmtId="0" fontId="12" fillId="0" borderId="0" xfId="0" applyFont="1" applyFill="1" applyBorder="1"/>
    <xf numFmtId="0" fontId="5" fillId="0" borderId="0" xfId="0" applyFont="1" applyFill="1" applyBorder="1" applyAlignment="1">
      <alignment horizontal="center"/>
    </xf>
    <xf numFmtId="37" fontId="5" fillId="0" borderId="0" xfId="0" applyNumberFormat="1" applyFont="1" applyFill="1" applyBorder="1" applyAlignment="1">
      <alignment horizontal="center"/>
    </xf>
    <xf numFmtId="171" fontId="0" fillId="0" borderId="0" xfId="0" applyNumberFormat="1" applyFill="1" applyBorder="1"/>
    <xf numFmtId="17" fontId="5" fillId="0" borderId="0" xfId="0" applyNumberFormat="1" applyFont="1" applyFill="1" applyBorder="1" applyAlignment="1">
      <alignment horizontal="center"/>
    </xf>
    <xf numFmtId="174" fontId="0" fillId="4" borderId="0" xfId="0" applyNumberFormat="1" applyFill="1" applyBorder="1"/>
    <xf numFmtId="174" fontId="5" fillId="0" borderId="0" xfId="3" applyNumberFormat="1" applyFont="1" applyFill="1" applyBorder="1" applyAlignment="1">
      <alignment horizontal="center"/>
    </xf>
    <xf numFmtId="10" fontId="5" fillId="0" borderId="0" xfId="21" applyNumberFormat="1" applyFont="1" applyFill="1" applyBorder="1" applyAlignment="1">
      <alignment horizontal="center"/>
    </xf>
    <xf numFmtId="3" fontId="5" fillId="0" borderId="0" xfId="0" applyNumberFormat="1" applyFont="1" applyFill="1" applyBorder="1" applyAlignment="1">
      <alignment horizontal="center"/>
    </xf>
    <xf numFmtId="174" fontId="5" fillId="0" borderId="0" xfId="0" applyNumberFormat="1" applyFont="1" applyFill="1" applyBorder="1" applyAlignment="1">
      <alignment horizontal="center"/>
    </xf>
    <xf numFmtId="0" fontId="0" fillId="0" borderId="0" xfId="0" applyFill="1" applyBorder="1" applyAlignment="1">
      <alignment wrapText="1"/>
    </xf>
    <xf numFmtId="0" fontId="4" fillId="0" borderId="0" xfId="0" applyFont="1" applyFill="1" applyBorder="1" applyAlignment="1">
      <alignment wrapText="1"/>
    </xf>
    <xf numFmtId="0" fontId="12" fillId="0" borderId="0" xfId="0" applyFont="1" applyFill="1" applyBorder="1" applyAlignment="1">
      <alignment wrapText="1"/>
    </xf>
    <xf numFmtId="0" fontId="11" fillId="0" borderId="0" xfId="0" applyFont="1" applyFill="1" applyBorder="1" applyAlignment="1">
      <alignment horizontal="center" wrapText="1"/>
    </xf>
    <xf numFmtId="0" fontId="5" fillId="0" borderId="0" xfId="0" applyFont="1" applyFill="1" applyBorder="1" applyAlignment="1">
      <alignment horizontal="center" wrapText="1"/>
    </xf>
    <xf numFmtId="3" fontId="37" fillId="0" borderId="0" xfId="0" applyNumberFormat="1" applyFont="1" applyBorder="1" applyAlignment="1">
      <alignment wrapText="1"/>
    </xf>
    <xf numFmtId="3" fontId="29" fillId="0" borderId="0" xfId="0" applyNumberFormat="1" applyFont="1" applyBorder="1" applyAlignment="1">
      <alignment horizontal="center"/>
    </xf>
    <xf numFmtId="10" fontId="5" fillId="0" borderId="0" xfId="21" applyNumberFormat="1" applyFont="1" applyFill="1" applyBorder="1" applyAlignment="1">
      <alignment horizontal="center" wrapText="1"/>
    </xf>
    <xf numFmtId="0" fontId="0" fillId="0" borderId="0" xfId="0" applyFill="1" applyBorder="1" applyAlignment="1">
      <alignment horizontal="center" wrapText="1"/>
    </xf>
    <xf numFmtId="37" fontId="0" fillId="0" borderId="0" xfId="0" applyNumberFormat="1" applyFill="1" applyBorder="1" applyAlignment="1">
      <alignment wrapText="1"/>
    </xf>
    <xf numFmtId="174" fontId="0" fillId="0" borderId="0" xfId="0" applyNumberFormat="1" applyFill="1" applyBorder="1"/>
    <xf numFmtId="0" fontId="28" fillId="0" borderId="1" xfId="0" applyFont="1" applyFill="1" applyBorder="1" applyAlignment="1">
      <alignment horizontal="center" vertical="center"/>
    </xf>
    <xf numFmtId="0" fontId="28" fillId="0" borderId="1" xfId="0" applyFont="1" applyFill="1" applyBorder="1" applyAlignment="1">
      <alignment horizontal="justify" vertical="center" wrapText="1"/>
    </xf>
    <xf numFmtId="0" fontId="28" fillId="0" borderId="1" xfId="0" applyFont="1" applyFill="1" applyBorder="1" applyAlignment="1">
      <alignment horizontal="center" vertical="center" wrapText="1"/>
    </xf>
    <xf numFmtId="174" fontId="28" fillId="0" borderId="1" xfId="3" applyNumberFormat="1" applyFont="1" applyFill="1" applyBorder="1" applyAlignment="1">
      <alignment vertical="center"/>
    </xf>
    <xf numFmtId="167" fontId="28" fillId="0" borderId="1" xfId="3" applyNumberFormat="1" applyFont="1" applyFill="1" applyBorder="1" applyAlignment="1">
      <alignment horizontal="left" vertical="center"/>
    </xf>
    <xf numFmtId="167" fontId="28" fillId="0" borderId="1" xfId="3" applyNumberFormat="1" applyFont="1" applyFill="1" applyBorder="1" applyAlignment="1">
      <alignment vertical="center"/>
    </xf>
    <xf numFmtId="2" fontId="28" fillId="0" borderId="1" xfId="0" applyNumberFormat="1" applyFont="1" applyFill="1" applyBorder="1" applyAlignment="1">
      <alignment horizontal="center" vertical="center" wrapText="1"/>
    </xf>
    <xf numFmtId="174" fontId="28" fillId="0" borderId="1" xfId="3" applyNumberFormat="1" applyFont="1" applyFill="1" applyBorder="1" applyAlignment="1">
      <alignment horizontal="left" vertical="center"/>
    </xf>
    <xf numFmtId="10" fontId="28" fillId="0" borderId="1" xfId="21" applyNumberFormat="1" applyFont="1" applyFill="1" applyBorder="1" applyAlignment="1">
      <alignment horizontal="center" vertical="center" wrapText="1"/>
    </xf>
    <xf numFmtId="10" fontId="28" fillId="0" borderId="1" xfId="21" applyNumberFormat="1" applyFont="1" applyFill="1" applyBorder="1" applyAlignment="1">
      <alignment vertical="center"/>
    </xf>
    <xf numFmtId="9" fontId="28" fillId="0" borderId="1" xfId="21" applyFont="1" applyFill="1" applyBorder="1" applyAlignment="1">
      <alignment horizontal="center" vertical="center" wrapText="1"/>
    </xf>
    <xf numFmtId="2" fontId="28"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177" fontId="28" fillId="0" borderId="1" xfId="3" applyNumberFormat="1" applyFont="1" applyFill="1" applyBorder="1" applyAlignment="1">
      <alignment horizontal="left" vertical="center"/>
    </xf>
    <xf numFmtId="177" fontId="28" fillId="0" borderId="1" xfId="3" applyNumberFormat="1" applyFont="1" applyFill="1" applyBorder="1" applyAlignment="1">
      <alignment vertical="center"/>
    </xf>
    <xf numFmtId="176" fontId="28" fillId="0" borderId="7" xfId="0" applyNumberFormat="1" applyFont="1" applyFill="1" applyBorder="1" applyAlignment="1">
      <alignment horizontal="center" vertical="center" wrapText="1"/>
    </xf>
    <xf numFmtId="3" fontId="29" fillId="4" borderId="3" xfId="0" applyNumberFormat="1" applyFont="1" applyFill="1" applyBorder="1" applyAlignment="1">
      <alignment horizontal="center" vertical="center" wrapText="1"/>
    </xf>
    <xf numFmtId="4" fontId="29" fillId="0" borderId="3" xfId="0" applyNumberFormat="1" applyFont="1" applyFill="1" applyBorder="1" applyAlignment="1">
      <alignment horizontal="center" vertical="center" wrapText="1"/>
    </xf>
    <xf numFmtId="37" fontId="29" fillId="4" borderId="1" xfId="9" applyNumberFormat="1" applyFont="1" applyFill="1" applyBorder="1" applyAlignment="1">
      <alignment horizontal="center" vertical="center"/>
    </xf>
    <xf numFmtId="170" fontId="29" fillId="0" borderId="1" xfId="0" applyNumberFormat="1" applyFont="1" applyFill="1" applyBorder="1" applyAlignment="1">
      <alignment horizontal="center" vertical="center"/>
    </xf>
    <xf numFmtId="4" fontId="29" fillId="0" borderId="1" xfId="0" applyNumberFormat="1" applyFont="1" applyFill="1" applyBorder="1" applyAlignment="1">
      <alignment horizontal="center" vertical="center" wrapText="1"/>
    </xf>
    <xf numFmtId="10" fontId="0" fillId="0" borderId="1" xfId="21" applyNumberFormat="1" applyFont="1" applyFill="1" applyBorder="1" applyAlignment="1">
      <alignment horizontal="center" vertical="center"/>
    </xf>
    <xf numFmtId="0" fontId="29" fillId="4" borderId="1" xfId="0" applyFont="1" applyFill="1" applyBorder="1" applyAlignment="1">
      <alignment horizontal="right" vertical="center"/>
    </xf>
    <xf numFmtId="3" fontId="30" fillId="4" borderId="1" xfId="10" applyNumberFormat="1" applyFont="1" applyFill="1" applyBorder="1" applyAlignment="1">
      <alignment horizontal="center" vertical="center" wrapText="1"/>
    </xf>
    <xf numFmtId="4" fontId="30" fillId="4" borderId="1" xfId="10" applyNumberFormat="1" applyFont="1" applyFill="1" applyBorder="1" applyAlignment="1">
      <alignment horizontal="center" vertical="center" wrapText="1"/>
    </xf>
    <xf numFmtId="3" fontId="29" fillId="4" borderId="1" xfId="10" applyNumberFormat="1" applyFont="1" applyFill="1" applyBorder="1" applyAlignment="1">
      <alignment horizontal="center" vertical="center" wrapText="1"/>
    </xf>
    <xf numFmtId="37" fontId="30" fillId="4" borderId="2" xfId="9" applyNumberFormat="1" applyFont="1" applyFill="1" applyBorder="1" applyAlignment="1">
      <alignment horizontal="center" vertical="center"/>
    </xf>
    <xf numFmtId="3" fontId="30" fillId="0" borderId="2" xfId="0" applyNumberFormat="1" applyFont="1" applyFill="1" applyBorder="1" applyAlignment="1">
      <alignment horizontal="center" vertical="center"/>
    </xf>
    <xf numFmtId="37" fontId="29" fillId="4" borderId="2" xfId="9" applyNumberFormat="1" applyFont="1" applyFill="1" applyBorder="1" applyAlignment="1">
      <alignment horizontal="center" vertical="center"/>
    </xf>
    <xf numFmtId="10" fontId="0" fillId="0" borderId="2" xfId="21" applyNumberFormat="1" applyFont="1" applyFill="1" applyBorder="1" applyAlignment="1">
      <alignment horizontal="center" vertical="center"/>
    </xf>
    <xf numFmtId="3" fontId="29" fillId="0" borderId="3" xfId="0" applyNumberFormat="1" applyFont="1" applyFill="1" applyBorder="1" applyAlignment="1">
      <alignment horizontal="center" vertical="center" wrapText="1"/>
    </xf>
    <xf numFmtId="37" fontId="29" fillId="4" borderId="1" xfId="0" applyNumberFormat="1" applyFont="1" applyFill="1" applyBorder="1" applyAlignment="1">
      <alignment horizontal="right" vertical="center"/>
    </xf>
    <xf numFmtId="171" fontId="29" fillId="4" borderId="1" xfId="0" applyNumberFormat="1" applyFont="1" applyFill="1" applyBorder="1" applyAlignment="1">
      <alignment horizontal="right" vertical="center"/>
    </xf>
    <xf numFmtId="37" fontId="29" fillId="4" borderId="1" xfId="10" applyNumberFormat="1" applyFont="1" applyFill="1" applyBorder="1" applyAlignment="1">
      <alignment horizontal="center" vertical="center"/>
    </xf>
    <xf numFmtId="3" fontId="29" fillId="4" borderId="1" xfId="0" applyNumberFormat="1" applyFont="1" applyFill="1" applyBorder="1" applyAlignment="1">
      <alignment horizontal="center" vertical="center" wrapText="1"/>
    </xf>
    <xf numFmtId="4" fontId="29" fillId="4" borderId="1" xfId="0" applyNumberFormat="1" applyFont="1" applyFill="1" applyBorder="1" applyAlignment="1">
      <alignment horizontal="center" vertical="center" wrapText="1"/>
    </xf>
    <xf numFmtId="3" fontId="30" fillId="4" borderId="2" xfId="0" applyNumberFormat="1" applyFont="1" applyFill="1" applyBorder="1" applyAlignment="1">
      <alignment horizontal="center" vertical="center"/>
    </xf>
    <xf numFmtId="178" fontId="29" fillId="4" borderId="3" xfId="0" applyNumberFormat="1" applyFont="1" applyFill="1" applyBorder="1" applyAlignment="1">
      <alignment horizontal="center" vertical="center" wrapText="1"/>
    </xf>
    <xf numFmtId="179" fontId="36" fillId="4" borderId="1" xfId="0" applyNumberFormat="1" applyFont="1" applyFill="1" applyBorder="1" applyAlignment="1">
      <alignment horizontal="right" vertical="center"/>
    </xf>
    <xf numFmtId="3" fontId="29" fillId="4" borderId="1" xfId="0" applyNumberFormat="1" applyFont="1" applyFill="1" applyBorder="1" applyAlignment="1">
      <alignment horizontal="right" vertical="center"/>
    </xf>
    <xf numFmtId="4" fontId="29" fillId="4" borderId="1" xfId="10" applyNumberFormat="1" applyFont="1" applyFill="1" applyBorder="1" applyAlignment="1">
      <alignment horizontal="center" vertical="center" wrapText="1"/>
    </xf>
    <xf numFmtId="170" fontId="29" fillId="4" borderId="1" xfId="0" applyNumberFormat="1" applyFont="1" applyFill="1" applyBorder="1" applyAlignment="1">
      <alignment horizontal="center" vertical="center"/>
    </xf>
    <xf numFmtId="0" fontId="30" fillId="4" borderId="2" xfId="9" applyNumberFormat="1" applyFont="1" applyFill="1" applyBorder="1" applyAlignment="1">
      <alignment horizontal="center" vertical="center"/>
    </xf>
    <xf numFmtId="174" fontId="29" fillId="4" borderId="1" xfId="3" applyNumberFormat="1" applyFont="1" applyFill="1" applyBorder="1" applyAlignment="1">
      <alignment horizontal="right" vertical="center"/>
    </xf>
    <xf numFmtId="1" fontId="29" fillId="4" borderId="3" xfId="0" applyNumberFormat="1" applyFont="1" applyFill="1" applyBorder="1" applyAlignment="1">
      <alignment horizontal="center" vertical="center" wrapText="1"/>
    </xf>
    <xf numFmtId="1" fontId="29" fillId="4" borderId="3" xfId="0" applyNumberFormat="1" applyFont="1" applyFill="1" applyBorder="1" applyAlignment="1">
      <alignment horizontal="center" vertical="center"/>
    </xf>
    <xf numFmtId="1" fontId="29" fillId="4" borderId="1" xfId="0" applyNumberFormat="1" applyFont="1" applyFill="1" applyBorder="1" applyAlignment="1">
      <alignment horizontal="center" vertical="center" wrapText="1"/>
    </xf>
    <xf numFmtId="1" fontId="29" fillId="4" borderId="1" xfId="0" applyNumberFormat="1" applyFont="1" applyFill="1" applyBorder="1" applyAlignment="1">
      <alignment horizontal="center" vertical="center"/>
    </xf>
    <xf numFmtId="1" fontId="29" fillId="4" borderId="2" xfId="0" applyNumberFormat="1" applyFont="1" applyFill="1" applyBorder="1" applyAlignment="1">
      <alignment horizontal="center" vertical="center"/>
    </xf>
    <xf numFmtId="2" fontId="29" fillId="4" borderId="3" xfId="0" applyNumberFormat="1" applyFont="1" applyFill="1" applyBorder="1" applyAlignment="1">
      <alignment horizontal="center" vertical="center" wrapText="1"/>
    </xf>
    <xf numFmtId="37" fontId="30" fillId="4" borderId="1" xfId="9" applyNumberFormat="1" applyFont="1" applyFill="1" applyBorder="1" applyAlignment="1">
      <alignment horizontal="center" vertical="center"/>
    </xf>
    <xf numFmtId="2" fontId="29" fillId="4" borderId="1" xfId="0" applyNumberFormat="1" applyFont="1" applyFill="1" applyBorder="1" applyAlignment="1">
      <alignment horizontal="center" vertical="center"/>
    </xf>
    <xf numFmtId="2" fontId="29" fillId="4" borderId="1" xfId="0" applyNumberFormat="1" applyFont="1" applyFill="1" applyBorder="1" applyAlignment="1">
      <alignment horizontal="center" vertical="center" wrapText="1"/>
    </xf>
    <xf numFmtId="171" fontId="29" fillId="4" borderId="1" xfId="24" applyNumberFormat="1" applyFont="1" applyFill="1" applyBorder="1" applyAlignment="1">
      <alignment horizontal="center" vertical="center" wrapText="1"/>
    </xf>
    <xf numFmtId="175" fontId="29" fillId="4" borderId="1" xfId="4" applyNumberFormat="1" applyFont="1" applyFill="1" applyBorder="1" applyAlignment="1">
      <alignment horizontal="center" vertical="center"/>
    </xf>
    <xf numFmtId="178" fontId="29" fillId="4" borderId="1" xfId="1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3" fontId="29" fillId="4" borderId="15" xfId="0" applyNumberFormat="1" applyFont="1" applyFill="1" applyBorder="1" applyAlignment="1">
      <alignment horizontal="center" vertical="center" wrapText="1"/>
    </xf>
    <xf numFmtId="0" fontId="29" fillId="4" borderId="16" xfId="0" applyFont="1" applyFill="1" applyBorder="1" applyAlignment="1">
      <alignment horizontal="right" vertical="center"/>
    </xf>
    <xf numFmtId="3" fontId="29" fillId="4" borderId="16" xfId="10" applyNumberFormat="1" applyFont="1" applyFill="1" applyBorder="1" applyAlignment="1">
      <alignment horizontal="center" vertical="center" wrapText="1"/>
    </xf>
    <xf numFmtId="37" fontId="30" fillId="4" borderId="19" xfId="9" applyNumberFormat="1" applyFont="1" applyFill="1" applyBorder="1" applyAlignment="1">
      <alignment horizontal="center" vertical="center"/>
    </xf>
    <xf numFmtId="178" fontId="29" fillId="4" borderId="3" xfId="0" quotePrefix="1" applyNumberFormat="1" applyFont="1" applyFill="1" applyBorder="1" applyAlignment="1">
      <alignment horizontal="center" vertical="center" wrapText="1"/>
    </xf>
    <xf numFmtId="2" fontId="29" fillId="0" borderId="3" xfId="0" applyNumberFormat="1" applyFont="1" applyFill="1" applyBorder="1" applyAlignment="1">
      <alignment horizontal="center" vertical="center" wrapText="1"/>
    </xf>
    <xf numFmtId="3" fontId="29" fillId="0" borderId="1" xfId="0" applyNumberFormat="1" applyFont="1" applyFill="1" applyBorder="1" applyAlignment="1">
      <alignment horizontal="center" vertical="center"/>
    </xf>
    <xf numFmtId="2" fontId="29" fillId="0" borderId="1" xfId="0" applyNumberFormat="1" applyFont="1" applyFill="1" applyBorder="1" applyAlignment="1">
      <alignment horizontal="center" vertical="center"/>
    </xf>
    <xf numFmtId="2" fontId="29" fillId="0" borderId="1" xfId="0" applyNumberFormat="1" applyFont="1" applyFill="1" applyBorder="1" applyAlignment="1">
      <alignment horizontal="center" vertical="center" wrapText="1"/>
    </xf>
    <xf numFmtId="179" fontId="29" fillId="4" borderId="1" xfId="0" applyNumberFormat="1" applyFont="1" applyFill="1" applyBorder="1" applyAlignment="1">
      <alignment horizontal="right" vertical="center"/>
    </xf>
    <xf numFmtId="179" fontId="28" fillId="4" borderId="1" xfId="13" applyNumberFormat="1" applyFont="1" applyFill="1" applyBorder="1" applyAlignment="1" applyProtection="1">
      <alignment horizontal="right" vertical="center" wrapText="1"/>
      <protection locked="0"/>
    </xf>
    <xf numFmtId="3" fontId="29" fillId="4" borderId="4" xfId="10" applyNumberFormat="1" applyFont="1" applyFill="1" applyBorder="1" applyAlignment="1">
      <alignment horizontal="center" vertical="center" wrapText="1"/>
    </xf>
    <xf numFmtId="37" fontId="30" fillId="4" borderId="4" xfId="9" applyNumberFormat="1" applyFont="1" applyFill="1" applyBorder="1" applyAlignment="1">
      <alignment horizontal="center" vertical="center"/>
    </xf>
    <xf numFmtId="3" fontId="29" fillId="0" borderId="5" xfId="0" applyNumberFormat="1" applyFont="1" applyFill="1" applyBorder="1" applyAlignment="1">
      <alignment horizontal="center"/>
    </xf>
    <xf numFmtId="3" fontId="29" fillId="4" borderId="5" xfId="10" applyNumberFormat="1" applyFont="1" applyFill="1" applyBorder="1" applyAlignment="1">
      <alignment horizontal="center" vertical="center" wrapText="1"/>
    </xf>
    <xf numFmtId="10" fontId="24" fillId="6" borderId="0" xfId="21" applyNumberFormat="1" applyFont="1" applyFill="1" applyBorder="1" applyAlignment="1"/>
    <xf numFmtId="0" fontId="24" fillId="6" borderId="0" xfId="0" applyFont="1" applyFill="1" applyBorder="1" applyAlignment="1"/>
    <xf numFmtId="0" fontId="23" fillId="6" borderId="0" xfId="0" applyFont="1" applyFill="1" applyBorder="1" applyAlignment="1"/>
    <xf numFmtId="0" fontId="23" fillId="6" borderId="26" xfId="0" applyFont="1" applyFill="1" applyBorder="1" applyAlignment="1"/>
    <xf numFmtId="174" fontId="29" fillId="4" borderId="1" xfId="0" applyNumberFormat="1" applyFont="1" applyFill="1" applyBorder="1" applyAlignment="1">
      <alignment horizontal="right" vertical="center"/>
    </xf>
    <xf numFmtId="3" fontId="29" fillId="0" borderId="0" xfId="0" applyNumberFormat="1" applyFont="1" applyFill="1" applyBorder="1" applyAlignment="1">
      <alignment horizontal="center" vertical="top" wrapText="1"/>
    </xf>
    <xf numFmtId="3" fontId="37" fillId="0" borderId="0" xfId="0" applyNumberFormat="1" applyFont="1" applyFill="1" applyBorder="1" applyAlignment="1">
      <alignment wrapText="1"/>
    </xf>
    <xf numFmtId="3" fontId="29" fillId="0" borderId="0" xfId="0" applyNumberFormat="1" applyFont="1" applyFill="1" applyBorder="1" applyAlignment="1">
      <alignment horizontal="center"/>
    </xf>
    <xf numFmtId="3" fontId="30" fillId="3" borderId="2" xfId="0" applyNumberFormat="1" applyFont="1" applyFill="1" applyBorder="1" applyAlignment="1">
      <alignment horizontal="center" vertical="center" wrapText="1"/>
    </xf>
    <xf numFmtId="0" fontId="38" fillId="6" borderId="26" xfId="0" applyFont="1" applyFill="1" applyBorder="1" applyAlignment="1">
      <alignment horizontal="right"/>
    </xf>
    <xf numFmtId="171" fontId="20" fillId="0" borderId="1" xfId="10" applyNumberFormat="1" applyFont="1" applyFill="1" applyBorder="1" applyAlignment="1">
      <alignment horizontal="center" vertical="center" wrapText="1"/>
    </xf>
    <xf numFmtId="3" fontId="20" fillId="0" borderId="1" xfId="19"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10" fontId="31" fillId="0" borderId="1" xfId="16" applyNumberFormat="1" applyFont="1" applyFill="1" applyBorder="1" applyAlignment="1">
      <alignment horizontal="center" vertical="top" wrapText="1"/>
    </xf>
    <xf numFmtId="10" fontId="31" fillId="0" borderId="1" xfId="16" applyNumberFormat="1" applyFont="1" applyFill="1" applyBorder="1" applyAlignment="1">
      <alignment vertical="center" wrapText="1"/>
    </xf>
    <xf numFmtId="10" fontId="4" fillId="0" borderId="1" xfId="16" applyNumberFormat="1" applyFont="1" applyFill="1" applyBorder="1" applyAlignment="1">
      <alignment horizontal="center" vertical="center" wrapText="1"/>
    </xf>
    <xf numFmtId="10" fontId="4" fillId="0" borderId="4" xfId="16" applyNumberFormat="1" applyFont="1" applyFill="1" applyBorder="1" applyAlignment="1">
      <alignment horizontal="center" vertical="center" wrapText="1"/>
    </xf>
    <xf numFmtId="0" fontId="12" fillId="0" borderId="0" xfId="19" applyFont="1" applyBorder="1"/>
    <xf numFmtId="0" fontId="12" fillId="0" borderId="0" xfId="19" applyFont="1"/>
    <xf numFmtId="2" fontId="20" fillId="0" borderId="1" xfId="26" applyNumberFormat="1" applyFont="1" applyFill="1" applyBorder="1" applyAlignment="1">
      <alignment horizontal="right" vertical="center" wrapText="1"/>
    </xf>
    <xf numFmtId="170" fontId="20" fillId="0" borderId="1" xfId="26" applyNumberFormat="1" applyFont="1" applyFill="1" applyBorder="1" applyAlignment="1">
      <alignment horizontal="right" vertical="center"/>
    </xf>
    <xf numFmtId="170" fontId="12" fillId="0" borderId="1" xfId="26" applyNumberFormat="1" applyFont="1" applyFill="1" applyBorder="1" applyAlignment="1">
      <alignment horizontal="right" vertical="center"/>
    </xf>
    <xf numFmtId="167" fontId="20" fillId="0" borderId="1" xfId="28" applyFont="1" applyFill="1" applyBorder="1" applyAlignment="1">
      <alignment horizontal="right" vertical="center"/>
    </xf>
    <xf numFmtId="170" fontId="12" fillId="0" borderId="1" xfId="0" applyNumberFormat="1" applyFont="1" applyFill="1" applyBorder="1" applyAlignment="1">
      <alignment horizontal="right" vertical="center"/>
    </xf>
    <xf numFmtId="170" fontId="20" fillId="0" borderId="1" xfId="0" applyNumberFormat="1" applyFont="1" applyFill="1" applyBorder="1" applyAlignment="1">
      <alignment horizontal="right" vertical="center"/>
    </xf>
    <xf numFmtId="2" fontId="12" fillId="0" borderId="1" xfId="26" applyNumberFormat="1" applyFont="1" applyFill="1" applyBorder="1" applyAlignment="1">
      <alignment horizontal="right" vertical="center" wrapText="1"/>
    </xf>
    <xf numFmtId="176" fontId="20" fillId="0" borderId="1" xfId="26" applyNumberFormat="1" applyFont="1" applyFill="1" applyBorder="1" applyAlignment="1">
      <alignment horizontal="right" vertical="center" wrapText="1"/>
    </xf>
    <xf numFmtId="1" fontId="20" fillId="0" borderId="1" xfId="26" applyNumberFormat="1" applyFont="1" applyFill="1" applyBorder="1" applyAlignment="1">
      <alignment horizontal="right" vertical="center" wrapText="1"/>
    </xf>
    <xf numFmtId="0" fontId="20" fillId="0" borderId="1" xfId="26" applyFont="1" applyFill="1" applyBorder="1" applyAlignment="1">
      <alignment horizontal="right" vertical="center" wrapText="1"/>
    </xf>
    <xf numFmtId="167" fontId="20" fillId="0" borderId="1" xfId="28" applyNumberFormat="1" applyFont="1" applyFill="1" applyBorder="1" applyAlignment="1">
      <alignment horizontal="right" vertical="center"/>
    </xf>
    <xf numFmtId="170" fontId="20" fillId="0" borderId="1" xfId="26" applyNumberFormat="1" applyFont="1" applyFill="1" applyBorder="1" applyAlignment="1">
      <alignment horizontal="right" vertical="center" wrapText="1"/>
    </xf>
    <xf numFmtId="171" fontId="12" fillId="0" borderId="1" xfId="24" applyNumberFormat="1" applyFont="1" applyFill="1" applyBorder="1" applyAlignment="1">
      <alignment horizontal="right" vertical="center" wrapText="1"/>
    </xf>
    <xf numFmtId="170" fontId="20" fillId="0" borderId="1" xfId="19" applyNumberFormat="1" applyFont="1" applyFill="1" applyBorder="1" applyAlignment="1">
      <alignment horizontal="center" vertical="center" wrapText="1"/>
    </xf>
    <xf numFmtId="180" fontId="20" fillId="0" borderId="1" xfId="19" applyNumberFormat="1" applyFont="1" applyFill="1" applyBorder="1" applyAlignment="1">
      <alignment horizontal="center" vertical="center" wrapText="1"/>
    </xf>
    <xf numFmtId="167" fontId="20" fillId="0" borderId="1" xfId="28" applyNumberFormat="1" applyFont="1" applyFill="1" applyBorder="1" applyAlignment="1">
      <alignment horizontal="center" vertical="center" wrapText="1"/>
    </xf>
    <xf numFmtId="170" fontId="35" fillId="0" borderId="1" xfId="26" applyNumberFormat="1" applyFont="1" applyFill="1" applyBorder="1" applyAlignment="1">
      <alignment horizontal="right" vertical="center" wrapText="1"/>
    </xf>
    <xf numFmtId="170" fontId="12" fillId="0" borderId="1" xfId="26" applyNumberFormat="1" applyFont="1" applyFill="1" applyBorder="1" applyAlignment="1">
      <alignment horizontal="right" vertical="center" wrapText="1"/>
    </xf>
    <xf numFmtId="0" fontId="12" fillId="0" borderId="0" xfId="19" applyFont="1" applyFill="1" applyBorder="1"/>
    <xf numFmtId="0" fontId="12" fillId="0" borderId="0" xfId="19" applyFont="1" applyAlignment="1"/>
    <xf numFmtId="170" fontId="20" fillId="0" borderId="2" xfId="19" applyNumberFormat="1" applyFont="1" applyFill="1" applyBorder="1" applyAlignment="1">
      <alignment horizontal="center" vertical="center" wrapText="1"/>
    </xf>
    <xf numFmtId="178" fontId="20" fillId="0" borderId="1" xfId="19" applyNumberFormat="1" applyFont="1" applyFill="1" applyBorder="1" applyAlignment="1">
      <alignment horizontal="center" vertical="center" wrapText="1"/>
    </xf>
    <xf numFmtId="3" fontId="4" fillId="0" borderId="1" xfId="26" applyNumberFormat="1" applyFont="1" applyFill="1" applyBorder="1" applyAlignment="1">
      <alignment vertical="center" wrapText="1"/>
    </xf>
    <xf numFmtId="3" fontId="4" fillId="0" borderId="11" xfId="26" applyNumberFormat="1" applyFont="1" applyFill="1" applyBorder="1" applyAlignment="1">
      <alignment vertical="center" wrapText="1"/>
    </xf>
    <xf numFmtId="170" fontId="20" fillId="0" borderId="1" xfId="26" applyNumberFormat="1" applyFont="1" applyFill="1" applyBorder="1" applyAlignment="1">
      <alignment vertical="center"/>
    </xf>
    <xf numFmtId="170" fontId="20" fillId="0" borderId="11" xfId="26" applyNumberFormat="1" applyFont="1" applyFill="1" applyBorder="1" applyAlignment="1">
      <alignment vertical="center"/>
    </xf>
    <xf numFmtId="3" fontId="20" fillId="0" borderId="1" xfId="19" applyNumberFormat="1" applyFont="1" applyFill="1" applyBorder="1" applyAlignment="1">
      <alignment vertical="center" wrapText="1"/>
    </xf>
    <xf numFmtId="3" fontId="20" fillId="0" borderId="11" xfId="19" applyNumberFormat="1" applyFont="1" applyFill="1" applyBorder="1" applyAlignment="1">
      <alignment vertical="center" wrapText="1"/>
    </xf>
    <xf numFmtId="170" fontId="20" fillId="0" borderId="11" xfId="26" applyNumberFormat="1" applyFont="1" applyFill="1" applyBorder="1" applyAlignment="1">
      <alignment horizontal="right" vertical="center" wrapText="1"/>
    </xf>
    <xf numFmtId="170" fontId="20" fillId="0" borderId="11" xfId="26" applyNumberFormat="1" applyFont="1" applyFill="1" applyBorder="1" applyAlignment="1">
      <alignment horizontal="right" vertical="center"/>
    </xf>
    <xf numFmtId="170" fontId="12" fillId="0" borderId="11" xfId="0" applyNumberFormat="1" applyFont="1" applyFill="1" applyBorder="1" applyAlignment="1">
      <alignment horizontal="right" vertical="center"/>
    </xf>
    <xf numFmtId="3" fontId="2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7" fontId="20" fillId="0" borderId="1" xfId="28" applyNumberFormat="1" applyFont="1" applyFill="1" applyBorder="1" applyAlignment="1">
      <alignment horizontal="right" vertical="center"/>
    </xf>
    <xf numFmtId="167" fontId="20" fillId="0" borderId="1" xfId="28" applyFont="1" applyFill="1" applyBorder="1" applyAlignment="1">
      <alignment vertical="center"/>
    </xf>
    <xf numFmtId="175" fontId="43" fillId="0" borderId="1" xfId="0" applyNumberFormat="1" applyFont="1" applyFill="1" applyBorder="1"/>
    <xf numFmtId="37" fontId="12" fillId="0" borderId="1" xfId="24" applyNumberFormat="1" applyFont="1" applyFill="1" applyBorder="1" applyAlignment="1">
      <alignment horizontal="right" vertical="center" wrapText="1"/>
    </xf>
    <xf numFmtId="4" fontId="20" fillId="0" borderId="1" xfId="26" applyNumberFormat="1" applyFont="1" applyFill="1" applyBorder="1" applyAlignment="1">
      <alignment horizontal="right" vertical="center" wrapText="1"/>
    </xf>
    <xf numFmtId="3" fontId="20" fillId="0" borderId="1" xfId="26" applyNumberFormat="1" applyFont="1" applyFill="1" applyBorder="1" applyAlignment="1">
      <alignment horizontal="right" vertical="center"/>
    </xf>
    <xf numFmtId="0" fontId="42" fillId="0" borderId="1" xfId="26" applyFont="1" applyFill="1" applyBorder="1" applyAlignment="1">
      <alignment horizontal="right" vertical="center" wrapText="1"/>
    </xf>
    <xf numFmtId="170" fontId="35" fillId="0" borderId="1" xfId="26" applyNumberFormat="1" applyFont="1" applyFill="1" applyBorder="1" applyAlignment="1">
      <alignment horizontal="right" vertical="center"/>
    </xf>
    <xf numFmtId="3" fontId="12" fillId="0" borderId="1" xfId="26" applyNumberFormat="1" applyFont="1" applyFill="1" applyBorder="1" applyAlignment="1">
      <alignment horizontal="right" vertical="center"/>
    </xf>
    <xf numFmtId="0" fontId="35" fillId="0" borderId="1" xfId="26" applyFont="1" applyFill="1" applyBorder="1" applyAlignment="1">
      <alignment horizontal="right" vertical="center" wrapText="1"/>
    </xf>
    <xf numFmtId="167" fontId="35" fillId="0" borderId="1" xfId="28" applyNumberFormat="1" applyFont="1" applyFill="1" applyBorder="1" applyAlignment="1">
      <alignment horizontal="right" vertical="center"/>
    </xf>
    <xf numFmtId="3" fontId="12" fillId="0" borderId="1" xfId="0" applyNumberFormat="1" applyFont="1" applyFill="1" applyBorder="1" applyAlignment="1">
      <alignment horizontal="right" vertical="center"/>
    </xf>
    <xf numFmtId="0" fontId="12" fillId="0" borderId="0" xfId="19" applyFont="1" applyFill="1"/>
    <xf numFmtId="0" fontId="35" fillId="0" borderId="1" xfId="26" applyFont="1" applyFill="1" applyBorder="1" applyAlignment="1">
      <alignment horizontal="center" vertical="center" wrapText="1"/>
    </xf>
    <xf numFmtId="167" fontId="20" fillId="0" borderId="1" xfId="28" applyFont="1" applyFill="1" applyBorder="1" applyAlignment="1">
      <alignment horizontal="center" vertical="center" wrapText="1"/>
    </xf>
    <xf numFmtId="4" fontId="20" fillId="0" borderId="1" xfId="26" applyNumberFormat="1" applyFont="1" applyFill="1" applyBorder="1" applyAlignment="1">
      <alignment horizontal="right" vertical="center"/>
    </xf>
    <xf numFmtId="0" fontId="12" fillId="0" borderId="1" xfId="19" applyFont="1" applyFill="1" applyBorder="1"/>
    <xf numFmtId="175" fontId="27" fillId="0" borderId="1" xfId="4" applyNumberFormat="1" applyFont="1" applyFill="1" applyBorder="1" applyAlignment="1">
      <alignment horizontal="center" vertical="center" wrapText="1"/>
    </xf>
    <xf numFmtId="177" fontId="5" fillId="0" borderId="1" xfId="28" applyNumberFormat="1" applyFont="1" applyFill="1" applyBorder="1" applyAlignment="1">
      <alignment horizontal="left" vertical="center"/>
    </xf>
    <xf numFmtId="167" fontId="28" fillId="0" borderId="5" xfId="28" applyNumberFormat="1" applyFont="1" applyFill="1" applyBorder="1" applyAlignment="1">
      <alignment horizontal="left" vertical="center"/>
    </xf>
    <xf numFmtId="174" fontId="7" fillId="0" borderId="1" xfId="28" applyNumberFormat="1" applyFont="1" applyFill="1" applyBorder="1" applyAlignment="1">
      <alignment horizontal="left" vertical="center"/>
    </xf>
    <xf numFmtId="174" fontId="28" fillId="0" borderId="1" xfId="28" applyNumberFormat="1" applyFont="1" applyFill="1" applyBorder="1" applyAlignment="1">
      <alignment horizontal="left" vertical="center"/>
    </xf>
    <xf numFmtId="174" fontId="7" fillId="0" borderId="1" xfId="28" applyNumberFormat="1" applyFont="1" applyFill="1" applyBorder="1" applyAlignment="1">
      <alignment vertical="center"/>
    </xf>
    <xf numFmtId="167" fontId="7" fillId="0" borderId="1" xfId="28" applyNumberFormat="1" applyFont="1" applyFill="1" applyBorder="1" applyAlignment="1">
      <alignment horizontal="left" vertical="center"/>
    </xf>
    <xf numFmtId="177" fontId="7" fillId="0" borderId="1" xfId="28" applyNumberFormat="1" applyFont="1" applyFill="1" applyBorder="1" applyAlignment="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3" fillId="4" borderId="1" xfId="10" applyNumberFormat="1" applyFont="1" applyFill="1" applyBorder="1" applyAlignment="1">
      <alignment horizontal="center" vertical="center"/>
    </xf>
    <xf numFmtId="4" fontId="44" fillId="4" borderId="1" xfId="10" applyNumberFormat="1" applyFont="1" applyFill="1" applyBorder="1" applyAlignment="1">
      <alignment horizontal="center" vertical="center" wrapText="1"/>
    </xf>
    <xf numFmtId="4" fontId="44" fillId="4" borderId="4" xfId="1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4" fontId="3" fillId="4" borderId="1" xfId="10" applyNumberFormat="1" applyFont="1" applyFill="1" applyBorder="1" applyAlignment="1">
      <alignment horizontal="center" vertical="center" wrapText="1"/>
    </xf>
    <xf numFmtId="4" fontId="3" fillId="4" borderId="3" xfId="10" applyNumberFormat="1" applyFont="1" applyFill="1" applyBorder="1" applyAlignment="1">
      <alignment horizontal="center" vertical="center" wrapText="1"/>
    </xf>
    <xf numFmtId="186" fontId="3" fillId="4" borderId="1" xfId="10" applyNumberFormat="1" applyFont="1" applyFill="1" applyBorder="1" applyAlignment="1">
      <alignment horizontal="center" vertical="center"/>
    </xf>
    <xf numFmtId="4" fontId="3" fillId="4" borderId="4" xfId="10" applyNumberFormat="1" applyFont="1" applyFill="1" applyBorder="1" applyAlignment="1">
      <alignment horizontal="center" vertical="center" wrapText="1"/>
    </xf>
    <xf numFmtId="4" fontId="44" fillId="4" borderId="4" xfId="10" applyNumberFormat="1" applyFont="1" applyFill="1" applyBorder="1" applyAlignment="1">
      <alignment horizontal="center" vertical="center" wrapText="1"/>
    </xf>
    <xf numFmtId="0" fontId="16"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0" fontId="2" fillId="5" borderId="2" xfId="16" applyFont="1" applyFill="1" applyBorder="1" applyAlignment="1">
      <alignment horizontal="center" vertical="center" wrapText="1"/>
    </xf>
    <xf numFmtId="0" fontId="16" fillId="0" borderId="1" xfId="16" applyFont="1" applyFill="1" applyBorder="1" applyAlignment="1">
      <alignment horizontal="center" vertical="center" wrapText="1"/>
    </xf>
    <xf numFmtId="0" fontId="16" fillId="0" borderId="1" xfId="16" applyFont="1" applyFill="1" applyBorder="1" applyAlignment="1">
      <alignment horizontal="center" vertical="top" wrapText="1"/>
    </xf>
    <xf numFmtId="0" fontId="2" fillId="0" borderId="1" xfId="0" applyFont="1" applyFill="1" applyBorder="1" applyAlignment="1" applyProtection="1">
      <alignment vertical="top" wrapText="1"/>
      <protection locked="0"/>
    </xf>
    <xf numFmtId="0" fontId="16" fillId="0" borderId="1" xfId="16" applyFont="1" applyFill="1" applyBorder="1" applyAlignment="1">
      <alignment vertical="top" textRotation="180" wrapText="1"/>
    </xf>
    <xf numFmtId="0" fontId="16" fillId="0" borderId="1" xfId="16" applyFont="1" applyFill="1" applyBorder="1" applyAlignment="1">
      <alignment horizontal="center" vertical="top" textRotation="180" wrapText="1"/>
    </xf>
    <xf numFmtId="0" fontId="0" fillId="10" borderId="0" xfId="0" applyFill="1"/>
    <xf numFmtId="0" fontId="4" fillId="0" borderId="4" xfId="16" applyNumberFormat="1" applyFont="1" applyFill="1" applyBorder="1" applyAlignment="1">
      <alignment vertical="top" wrapText="1"/>
    </xf>
    <xf numFmtId="0" fontId="16" fillId="0" borderId="4" xfId="16" applyFont="1" applyFill="1" applyBorder="1" applyAlignment="1">
      <alignment horizontal="center" vertical="center" wrapText="1"/>
    </xf>
    <xf numFmtId="0" fontId="16" fillId="0" borderId="4" xfId="16" applyFont="1" applyFill="1" applyBorder="1" applyAlignment="1">
      <alignment horizontal="center" vertical="top" textRotation="180" wrapText="1"/>
    </xf>
    <xf numFmtId="0" fontId="2" fillId="4" borderId="41" xfId="16" applyFont="1" applyFill="1" applyBorder="1" applyAlignment="1">
      <alignment horizontal="center" vertical="center" wrapText="1"/>
    </xf>
    <xf numFmtId="10" fontId="31" fillId="0" borderId="1" xfId="16" applyNumberFormat="1" applyFont="1" applyFill="1" applyBorder="1" applyAlignment="1">
      <alignment horizontal="center" vertical="center" wrapText="1"/>
    </xf>
    <xf numFmtId="10" fontId="31" fillId="8" borderId="1" xfId="16" applyNumberFormat="1" applyFont="1" applyFill="1" applyBorder="1" applyAlignment="1">
      <alignment vertical="center" wrapText="1"/>
    </xf>
    <xf numFmtId="10" fontId="31" fillId="0" borderId="1" xfId="21" applyNumberFormat="1" applyFont="1" applyFill="1" applyBorder="1" applyAlignment="1">
      <alignment vertical="center" wrapText="1"/>
    </xf>
    <xf numFmtId="10" fontId="31" fillId="0" borderId="2" xfId="16" applyNumberFormat="1" applyFont="1" applyFill="1" applyBorder="1" applyAlignment="1">
      <alignment vertical="center" wrapText="1"/>
    </xf>
    <xf numFmtId="0" fontId="16" fillId="8" borderId="1" xfId="16" applyFont="1" applyFill="1" applyBorder="1" applyAlignment="1">
      <alignment horizontal="center" vertical="center" wrapText="1"/>
    </xf>
    <xf numFmtId="0" fontId="16" fillId="8" borderId="1" xfId="16" applyFont="1" applyFill="1" applyBorder="1" applyAlignment="1">
      <alignment vertical="top" wrapText="1"/>
    </xf>
    <xf numFmtId="0" fontId="16" fillId="8" borderId="3" xfId="16"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10" fontId="24" fillId="0" borderId="3" xfId="21" applyNumberFormat="1" applyFont="1" applyFill="1" applyBorder="1" applyAlignment="1">
      <alignment horizontal="center" vertical="center"/>
    </xf>
    <xf numFmtId="10" fontId="24" fillId="0" borderId="1" xfId="21" applyNumberFormat="1" applyFont="1" applyFill="1" applyBorder="1" applyAlignment="1">
      <alignment horizontal="center" vertical="center"/>
    </xf>
    <xf numFmtId="0" fontId="29" fillId="0" borderId="7" xfId="0" applyFont="1" applyFill="1" applyBorder="1" applyAlignment="1">
      <alignment horizontal="center" vertical="center"/>
    </xf>
    <xf numFmtId="0" fontId="29" fillId="0" borderId="1" xfId="0" applyFont="1" applyFill="1" applyBorder="1" applyAlignment="1">
      <alignment horizontal="center" vertical="center"/>
    </xf>
    <xf numFmtId="37" fontId="29" fillId="0" borderId="1" xfId="9" applyNumberFormat="1" applyFont="1" applyFill="1" applyBorder="1" applyAlignment="1">
      <alignment horizontal="center" vertical="center"/>
    </xf>
    <xf numFmtId="37" fontId="44" fillId="0" borderId="4" xfId="10" applyNumberFormat="1" applyFont="1" applyFill="1" applyBorder="1" applyAlignment="1">
      <alignment horizontal="center" vertical="center"/>
    </xf>
    <xf numFmtId="10" fontId="24" fillId="0" borderId="2" xfId="21" applyNumberFormat="1" applyFont="1" applyFill="1" applyBorder="1" applyAlignment="1">
      <alignment horizontal="center" vertical="center"/>
    </xf>
    <xf numFmtId="4" fontId="3" fillId="0" borderId="3" xfId="0" applyNumberFormat="1" applyFont="1" applyFill="1" applyBorder="1" applyAlignment="1">
      <alignment horizontal="center" vertical="center" wrapText="1"/>
    </xf>
    <xf numFmtId="10" fontId="33" fillId="0" borderId="3" xfId="21" applyNumberFormat="1" applyFont="1" applyFill="1" applyBorder="1" applyAlignment="1">
      <alignment horizontal="center" vertical="center"/>
    </xf>
    <xf numFmtId="10" fontId="47" fillId="0" borderId="3" xfId="21"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10" fontId="33" fillId="0" borderId="1" xfId="21" applyNumberFormat="1" applyFont="1" applyFill="1" applyBorder="1" applyAlignment="1">
      <alignment horizontal="center" vertical="center"/>
    </xf>
    <xf numFmtId="10" fontId="47" fillId="0" borderId="1" xfId="21"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174" fontId="3" fillId="0" borderId="1" xfId="3" applyNumberFormat="1" applyFont="1" applyFill="1" applyBorder="1" applyAlignment="1">
      <alignment horizontal="center" vertical="center"/>
    </xf>
    <xf numFmtId="174" fontId="3" fillId="0" borderId="1" xfId="0" applyNumberFormat="1" applyFont="1" applyFill="1" applyBorder="1" applyAlignment="1">
      <alignment horizontal="center" vertical="center"/>
    </xf>
    <xf numFmtId="37" fontId="3" fillId="0" borderId="1" xfId="1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167" fontId="3" fillId="0" borderId="1" xfId="3" applyFont="1" applyFill="1" applyBorder="1" applyAlignment="1">
      <alignment horizontal="center" vertical="center"/>
    </xf>
    <xf numFmtId="3" fontId="44" fillId="0" borderId="2" xfId="0" applyNumberFormat="1" applyFont="1" applyFill="1" applyBorder="1" applyAlignment="1">
      <alignment horizontal="center" vertical="center"/>
    </xf>
    <xf numFmtId="10" fontId="33" fillId="0" borderId="2" xfId="21" applyNumberFormat="1" applyFont="1" applyFill="1" applyBorder="1" applyAlignment="1">
      <alignment horizontal="center" vertical="center"/>
    </xf>
    <xf numFmtId="10" fontId="47" fillId="0" borderId="2" xfId="21" applyNumberFormat="1" applyFont="1" applyFill="1" applyBorder="1" applyAlignment="1">
      <alignment horizontal="center" vertical="center"/>
    </xf>
    <xf numFmtId="3" fontId="3" fillId="0" borderId="53" xfId="0" applyNumberFormat="1" applyFont="1" applyFill="1" applyBorder="1" applyAlignment="1">
      <alignment horizontal="center" vertical="center" wrapText="1"/>
    </xf>
    <xf numFmtId="3" fontId="45" fillId="0" borderId="39" xfId="0" applyNumberFormat="1" applyFont="1" applyFill="1" applyBorder="1" applyAlignment="1">
      <alignment horizontal="center" vertical="center"/>
    </xf>
    <xf numFmtId="4" fontId="3" fillId="0" borderId="40" xfId="0" applyNumberFormat="1" applyFont="1" applyFill="1" applyBorder="1" applyAlignment="1">
      <alignment horizontal="center" vertical="center" wrapText="1"/>
    </xf>
    <xf numFmtId="4" fontId="3" fillId="0" borderId="1" xfId="1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37" fontId="3" fillId="0" borderId="7" xfId="10" applyNumberFormat="1" applyFont="1" applyFill="1" applyBorder="1" applyAlignment="1">
      <alignment horizontal="center" vertical="center"/>
    </xf>
    <xf numFmtId="3" fontId="44" fillId="0" borderId="39"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167" fontId="28" fillId="0" borderId="36" xfId="28" applyNumberFormat="1" applyFont="1" applyFill="1" applyBorder="1" applyAlignment="1">
      <alignment horizontal="left" vertical="center"/>
    </xf>
    <xf numFmtId="2" fontId="28" fillId="0" borderId="5" xfId="0" applyNumberFormat="1" applyFont="1" applyFill="1" applyBorder="1" applyAlignment="1">
      <alignment horizontal="center" vertical="center" wrapText="1"/>
    </xf>
    <xf numFmtId="167" fontId="28" fillId="0" borderId="50" xfId="28" applyNumberFormat="1" applyFont="1" applyFill="1" applyBorder="1" applyAlignment="1">
      <alignment horizontal="left" vertical="center"/>
    </xf>
    <xf numFmtId="0" fontId="29" fillId="0" borderId="40" xfId="0" applyFont="1" applyFill="1" applyBorder="1" applyAlignment="1">
      <alignment horizontal="center" vertical="center"/>
    </xf>
    <xf numFmtId="4" fontId="3" fillId="0" borderId="1" xfId="10" applyNumberFormat="1" applyFont="1" applyFill="1" applyBorder="1" applyAlignment="1">
      <alignment horizontal="center" vertical="center"/>
    </xf>
    <xf numFmtId="37" fontId="18" fillId="0" borderId="7" xfId="1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29" fillId="0" borderId="1" xfId="0" applyFont="1" applyFill="1" applyBorder="1" applyAlignment="1">
      <alignment horizontal="right" vertical="center"/>
    </xf>
    <xf numFmtId="4" fontId="3" fillId="0" borderId="1" xfId="0" applyNumberFormat="1" applyFont="1" applyFill="1" applyBorder="1" applyAlignment="1">
      <alignment horizontal="right" vertical="center"/>
    </xf>
    <xf numFmtId="171" fontId="29" fillId="0" borderId="1" xfId="0" applyNumberFormat="1" applyFont="1" applyFill="1" applyBorder="1" applyAlignment="1">
      <alignment horizontal="right" vertical="center"/>
    </xf>
    <xf numFmtId="3" fontId="29" fillId="0" borderId="1" xfId="10" applyNumberFormat="1" applyFont="1" applyFill="1" applyBorder="1" applyAlignment="1">
      <alignment horizontal="center" vertical="center" wrapText="1"/>
    </xf>
    <xf numFmtId="37" fontId="45" fillId="0" borderId="39" xfId="10" applyNumberFormat="1" applyFont="1" applyFill="1" applyBorder="1" applyAlignment="1">
      <alignment horizontal="center" vertical="center"/>
    </xf>
    <xf numFmtId="37" fontId="30" fillId="0" borderId="2" xfId="9" applyNumberFormat="1" applyFont="1" applyFill="1" applyBorder="1" applyAlignment="1">
      <alignment horizontal="center" vertical="center"/>
    </xf>
    <xf numFmtId="167" fontId="5" fillId="0" borderId="21" xfId="28" applyNumberFormat="1" applyFont="1" applyFill="1" applyBorder="1" applyAlignment="1">
      <alignment horizontal="left" vertical="center"/>
    </xf>
    <xf numFmtId="0" fontId="5" fillId="0" borderId="1" xfId="0" applyFont="1" applyFill="1" applyBorder="1" applyAlignment="1">
      <alignment horizontal="center" vertical="center" wrapText="1"/>
    </xf>
    <xf numFmtId="2" fontId="3" fillId="0" borderId="3" xfId="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171" fontId="3" fillId="0" borderId="7" xfId="24" applyNumberFormat="1" applyFont="1" applyFill="1" applyBorder="1" applyAlignment="1">
      <alignment horizontal="center" vertical="center" wrapText="1"/>
    </xf>
    <xf numFmtId="187" fontId="3" fillId="0" borderId="1" xfId="1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2" fontId="46" fillId="0" borderId="7" xfId="0" applyNumberFormat="1" applyFont="1" applyFill="1" applyBorder="1" applyAlignment="1">
      <alignment horizontal="center" vertical="center" wrapText="1"/>
    </xf>
    <xf numFmtId="4" fontId="44" fillId="0" borderId="4" xfId="10" applyNumberFormat="1" applyFont="1" applyFill="1" applyBorder="1" applyAlignment="1">
      <alignment horizontal="center" vertical="center"/>
    </xf>
    <xf numFmtId="2" fontId="3" fillId="0" borderId="40" xfId="0" applyNumberFormat="1" applyFont="1" applyFill="1" applyBorder="1" applyAlignment="1">
      <alignment horizontal="center" vertical="center"/>
    </xf>
    <xf numFmtId="0" fontId="3" fillId="0" borderId="1" xfId="0" applyFont="1" applyFill="1" applyBorder="1" applyAlignment="1">
      <alignment horizontal="right" vertical="center"/>
    </xf>
    <xf numFmtId="2" fontId="3" fillId="0" borderId="7"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171" fontId="3" fillId="0" borderId="1" xfId="0" applyNumberFormat="1" applyFont="1" applyFill="1" applyBorder="1" applyAlignment="1">
      <alignment horizontal="right" vertical="center"/>
    </xf>
    <xf numFmtId="3" fontId="3" fillId="0" borderId="1" xfId="10" applyNumberFormat="1" applyFont="1" applyFill="1" applyBorder="1" applyAlignment="1">
      <alignment horizontal="center" vertical="center" wrapText="1"/>
    </xf>
    <xf numFmtId="178" fontId="3" fillId="0" borderId="1" xfId="1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37" fontId="44" fillId="0" borderId="2" xfId="9" applyNumberFormat="1" applyFont="1" applyFill="1" applyBorder="1" applyAlignment="1">
      <alignment horizontal="center" vertical="center"/>
    </xf>
    <xf numFmtId="2" fontId="3" fillId="0" borderId="40" xfId="0" applyNumberFormat="1" applyFont="1" applyFill="1" applyBorder="1" applyAlignment="1">
      <alignment horizontal="center" vertical="center" wrapText="1"/>
    </xf>
    <xf numFmtId="10" fontId="33" fillId="0" borderId="3" xfId="29" applyNumberFormat="1" applyFont="1" applyFill="1" applyBorder="1" applyAlignment="1">
      <alignment horizontal="center" vertical="center"/>
    </xf>
    <xf numFmtId="2" fontId="3" fillId="0" borderId="7" xfId="0" applyNumberFormat="1" applyFont="1" applyFill="1" applyBorder="1" applyAlignment="1">
      <alignment horizontal="center" vertical="center" wrapText="1"/>
    </xf>
    <xf numFmtId="4" fontId="3" fillId="0" borderId="1" xfId="28" applyNumberFormat="1" applyFont="1" applyFill="1" applyBorder="1" applyAlignment="1">
      <alignment horizontal="right" vertical="center"/>
    </xf>
    <xf numFmtId="167" fontId="33" fillId="0" borderId="7" xfId="28" applyFont="1" applyFill="1" applyBorder="1" applyAlignment="1">
      <alignment horizontal="center" vertical="center"/>
    </xf>
    <xf numFmtId="165" fontId="3" fillId="0" borderId="1" xfId="4" applyFont="1" applyFill="1" applyBorder="1" applyAlignment="1">
      <alignment horizontal="center" vertical="center"/>
    </xf>
    <xf numFmtId="187" fontId="3" fillId="0" borderId="1" xfId="0" applyNumberFormat="1" applyFont="1" applyFill="1" applyBorder="1" applyAlignment="1">
      <alignment horizontal="right" vertical="center"/>
    </xf>
    <xf numFmtId="2" fontId="5" fillId="0" borderId="1" xfId="0" applyNumberFormat="1" applyFont="1" applyFill="1" applyBorder="1" applyAlignment="1">
      <alignment horizontal="center" vertical="center" wrapText="1"/>
    </xf>
    <xf numFmtId="37" fontId="30" fillId="0" borderId="1" xfId="9" applyNumberFormat="1" applyFont="1" applyFill="1" applyBorder="1" applyAlignment="1">
      <alignment horizontal="center" vertical="center"/>
    </xf>
    <xf numFmtId="4" fontId="3" fillId="0" borderId="4" xfId="10" applyNumberFormat="1" applyFont="1" applyFill="1" applyBorder="1" applyAlignment="1">
      <alignment horizontal="center" vertical="center" wrapText="1"/>
    </xf>
    <xf numFmtId="3" fontId="29" fillId="0" borderId="4" xfId="10" applyNumberFormat="1" applyFont="1" applyFill="1" applyBorder="1" applyAlignment="1">
      <alignment horizontal="center" vertical="center" wrapText="1"/>
    </xf>
    <xf numFmtId="37" fontId="30" fillId="0" borderId="4" xfId="9" applyNumberFormat="1" applyFont="1" applyFill="1" applyBorder="1" applyAlignment="1">
      <alignment horizontal="center" vertical="center"/>
    </xf>
    <xf numFmtId="0" fontId="29" fillId="0" borderId="54" xfId="0" applyFont="1" applyFill="1" applyBorder="1" applyAlignment="1">
      <alignment horizontal="center" vertical="center"/>
    </xf>
    <xf numFmtId="1" fontId="29" fillId="0" borderId="3" xfId="0" applyNumberFormat="1" applyFont="1" applyFill="1" applyBorder="1" applyAlignment="1">
      <alignment horizontal="center" vertical="center" wrapText="1"/>
    </xf>
    <xf numFmtId="2" fontId="29" fillId="0" borderId="3" xfId="0" applyNumberFormat="1" applyFont="1" applyFill="1" applyBorder="1" applyAlignment="1">
      <alignment horizontal="center" vertical="center"/>
    </xf>
    <xf numFmtId="174" fontId="3" fillId="0" borderId="7" xfId="28" applyNumberFormat="1" applyFont="1" applyFill="1" applyBorder="1" applyAlignment="1">
      <alignment horizontal="center" vertical="center"/>
    </xf>
    <xf numFmtId="9" fontId="3" fillId="0" borderId="40" xfId="21" applyFont="1" applyFill="1" applyBorder="1" applyAlignment="1">
      <alignment horizontal="center" vertical="center"/>
    </xf>
    <xf numFmtId="1" fontId="3" fillId="0" borderId="7" xfId="0" applyNumberFormat="1" applyFont="1" applyFill="1" applyBorder="1" applyAlignment="1">
      <alignment horizontal="center" vertical="center"/>
    </xf>
    <xf numFmtId="1" fontId="18" fillId="0" borderId="7" xfId="0" applyNumberFormat="1" applyFont="1" applyFill="1" applyBorder="1" applyAlignment="1">
      <alignment horizontal="center" vertical="center"/>
    </xf>
    <xf numFmtId="1" fontId="3" fillId="0" borderId="39" xfId="0" applyNumberFormat="1" applyFont="1" applyFill="1" applyBorder="1" applyAlignment="1">
      <alignment horizontal="center" vertical="center"/>
    </xf>
    <xf numFmtId="175" fontId="29" fillId="0" borderId="1" xfId="4" applyNumberFormat="1" applyFont="1" applyFill="1" applyBorder="1" applyAlignment="1">
      <alignment horizontal="center" vertical="center"/>
    </xf>
    <xf numFmtId="3" fontId="18" fillId="0" borderId="1" xfId="0" applyNumberFormat="1" applyFont="1" applyFill="1" applyBorder="1" applyAlignment="1">
      <alignment horizontal="right" vertical="center"/>
    </xf>
    <xf numFmtId="4" fontId="3"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174" fontId="18" fillId="0" borderId="7" xfId="28" applyNumberFormat="1" applyFont="1" applyFill="1" applyBorder="1" applyAlignment="1">
      <alignment horizontal="right" vertical="center"/>
    </xf>
    <xf numFmtId="171" fontId="29" fillId="0" borderId="1" xfId="24" applyNumberFormat="1" applyFont="1" applyFill="1" applyBorder="1" applyAlignment="1">
      <alignment horizontal="center" vertical="center" wrapText="1"/>
    </xf>
    <xf numFmtId="4" fontId="44" fillId="0" borderId="2" xfId="10" applyNumberFormat="1" applyFont="1" applyFill="1" applyBorder="1" applyAlignment="1">
      <alignment horizontal="center" vertical="center"/>
    </xf>
    <xf numFmtId="2" fontId="46" fillId="0" borderId="40" xfId="0" applyNumberFormat="1" applyFont="1" applyFill="1" applyBorder="1" applyAlignment="1">
      <alignment horizontal="center" vertical="center" wrapText="1"/>
    </xf>
    <xf numFmtId="1" fontId="46" fillId="0" borderId="40" xfId="0" applyNumberFormat="1" applyFont="1" applyFill="1" applyBorder="1" applyAlignment="1">
      <alignment horizontal="center" vertical="center" wrapText="1"/>
    </xf>
    <xf numFmtId="3" fontId="29" fillId="0" borderId="7" xfId="0" applyNumberFormat="1" applyFont="1" applyFill="1" applyBorder="1" applyAlignment="1">
      <alignment horizontal="center" vertical="center"/>
    </xf>
    <xf numFmtId="4" fontId="3" fillId="0" borderId="4" xfId="0" applyNumberFormat="1" applyFont="1" applyFill="1" applyBorder="1" applyAlignment="1">
      <alignment horizontal="center" vertical="center"/>
    </xf>
    <xf numFmtId="37" fontId="29" fillId="0" borderId="2" xfId="0" applyNumberFormat="1" applyFont="1" applyFill="1" applyBorder="1" applyAlignment="1">
      <alignment horizontal="center" vertical="center"/>
    </xf>
    <xf numFmtId="3" fontId="45" fillId="0" borderId="54" xfId="0" applyNumberFormat="1" applyFont="1" applyFill="1" applyBorder="1" applyAlignment="1">
      <alignment horizontal="center" vertical="center"/>
    </xf>
    <xf numFmtId="4" fontId="44" fillId="0" borderId="4" xfId="10" applyNumberFormat="1" applyFont="1" applyFill="1" applyBorder="1" applyAlignment="1">
      <alignment horizontal="center" vertical="center" wrapText="1"/>
    </xf>
    <xf numFmtId="10" fontId="2" fillId="5" borderId="21" xfId="16" applyNumberFormat="1" applyFont="1" applyFill="1" applyBorder="1" applyAlignment="1">
      <alignment horizontal="center" vertical="center" wrapText="1"/>
    </xf>
    <xf numFmtId="10" fontId="2" fillId="5" borderId="20" xfId="16" applyNumberFormat="1" applyFont="1" applyFill="1" applyBorder="1" applyAlignment="1">
      <alignment horizontal="center" vertical="center" wrapText="1"/>
    </xf>
    <xf numFmtId="2" fontId="20" fillId="0" borderId="1" xfId="26" applyNumberFormat="1" applyFont="1" applyFill="1" applyBorder="1" applyAlignment="1">
      <alignment horizontal="center" vertical="center" wrapText="1"/>
    </xf>
    <xf numFmtId="4" fontId="20" fillId="0" borderId="1" xfId="19" applyNumberFormat="1" applyFont="1" applyFill="1" applyBorder="1" applyAlignment="1">
      <alignment horizontal="center" vertical="center" wrapText="1"/>
    </xf>
    <xf numFmtId="171" fontId="39" fillId="0" borderId="1" xfId="24" applyNumberFormat="1" applyFont="1" applyFill="1" applyBorder="1" applyAlignment="1">
      <alignment horizontal="center" vertical="center"/>
    </xf>
    <xf numFmtId="170" fontId="39" fillId="0" borderId="1" xfId="27" applyNumberFormat="1" applyFont="1" applyFill="1" applyBorder="1" applyAlignment="1">
      <alignment horizontal="center" vertical="center"/>
    </xf>
    <xf numFmtId="167" fontId="20" fillId="0" borderId="1" xfId="28" applyNumberFormat="1" applyFont="1" applyFill="1" applyBorder="1" applyAlignment="1">
      <alignment horizontal="center" vertical="center"/>
    </xf>
    <xf numFmtId="171" fontId="20" fillId="0" borderId="1" xfId="26" applyNumberFormat="1" applyFont="1" applyFill="1" applyBorder="1" applyAlignment="1">
      <alignment horizontal="center" vertical="center" wrapText="1"/>
    </xf>
    <xf numFmtId="170" fontId="12" fillId="0" borderId="1" xfId="26" applyNumberFormat="1" applyFont="1" applyFill="1" applyBorder="1" applyAlignment="1">
      <alignment horizontal="center" vertical="center"/>
    </xf>
    <xf numFmtId="167" fontId="20" fillId="0" borderId="1" xfId="28" applyFont="1" applyFill="1" applyBorder="1" applyAlignment="1">
      <alignment horizontal="center" vertical="center"/>
    </xf>
    <xf numFmtId="1" fontId="12" fillId="0" borderId="1" xfId="26" applyNumberFormat="1" applyFont="1" applyFill="1" applyBorder="1" applyAlignment="1">
      <alignment horizontal="center" vertical="center" wrapText="1"/>
    </xf>
    <xf numFmtId="170" fontId="12" fillId="0" borderId="1" xfId="0" applyNumberFormat="1" applyFont="1" applyFill="1" applyBorder="1" applyAlignment="1">
      <alignment horizontal="center" vertical="center"/>
    </xf>
    <xf numFmtId="0" fontId="12" fillId="0" borderId="1" xfId="19" applyFont="1" applyFill="1" applyBorder="1" applyAlignment="1">
      <alignment horizontal="center" vertical="center"/>
    </xf>
    <xf numFmtId="170" fontId="20" fillId="0" borderId="1" xfId="0" applyNumberFormat="1" applyFont="1" applyFill="1" applyBorder="1" applyAlignment="1">
      <alignment horizontal="center" vertical="center"/>
    </xf>
    <xf numFmtId="2" fontId="12" fillId="0" borderId="1" xfId="26" applyNumberFormat="1" applyFont="1" applyFill="1" applyBorder="1" applyAlignment="1">
      <alignment horizontal="center" vertical="center" wrapText="1"/>
    </xf>
    <xf numFmtId="176" fontId="20" fillId="0" borderId="1" xfId="26" applyNumberFormat="1" applyFont="1" applyFill="1" applyBorder="1" applyAlignment="1">
      <alignment horizontal="center" vertical="center" wrapText="1"/>
    </xf>
    <xf numFmtId="0" fontId="12" fillId="0" borderId="1" xfId="26" applyFont="1" applyFill="1" applyBorder="1" applyAlignment="1">
      <alignment horizontal="center" vertical="center"/>
    </xf>
    <xf numFmtId="0" fontId="40" fillId="0" borderId="1" xfId="0" applyFont="1" applyFill="1" applyBorder="1" applyAlignment="1">
      <alignment horizontal="center" vertical="center"/>
    </xf>
    <xf numFmtId="180" fontId="20" fillId="0" borderId="1" xfId="26" applyNumberFormat="1" applyFont="1" applyFill="1" applyBorder="1" applyAlignment="1">
      <alignment horizontal="center" vertical="center"/>
    </xf>
    <xf numFmtId="177" fontId="20" fillId="0" borderId="1" xfId="28" applyNumberFormat="1" applyFont="1" applyFill="1" applyBorder="1" applyAlignment="1">
      <alignment horizontal="center" vertical="center"/>
    </xf>
    <xf numFmtId="4" fontId="28" fillId="0" borderId="1" xfId="0" applyNumberFormat="1" applyFont="1" applyFill="1" applyBorder="1" applyAlignment="1">
      <alignment horizontal="center" vertical="top" wrapText="1"/>
    </xf>
    <xf numFmtId="1" fontId="20" fillId="0" borderId="1" xfId="26" applyNumberFormat="1" applyFont="1" applyFill="1" applyBorder="1" applyAlignment="1">
      <alignment horizontal="center" vertical="center" wrapText="1"/>
    </xf>
    <xf numFmtId="174" fontId="20" fillId="0" borderId="1" xfId="28" applyNumberFormat="1" applyFont="1" applyFill="1" applyBorder="1" applyAlignment="1">
      <alignment horizontal="center" vertical="center" wrapText="1"/>
    </xf>
    <xf numFmtId="182" fontId="20" fillId="0" borderId="1" xfId="26" applyNumberFormat="1" applyFont="1" applyFill="1" applyBorder="1" applyAlignment="1">
      <alignment horizontal="center" vertical="center"/>
    </xf>
    <xf numFmtId="183" fontId="20" fillId="0" borderId="1" xfId="10" applyNumberFormat="1" applyFont="1" applyFill="1" applyBorder="1" applyAlignment="1">
      <alignment horizontal="center" vertical="center" wrapText="1"/>
    </xf>
    <xf numFmtId="171" fontId="12" fillId="0" borderId="1" xfId="24" applyNumberFormat="1" applyFont="1" applyFill="1" applyBorder="1" applyAlignment="1">
      <alignment horizontal="center" vertical="center" wrapText="1"/>
    </xf>
    <xf numFmtId="164" fontId="20" fillId="0" borderId="1" xfId="13" applyFont="1" applyFill="1" applyBorder="1" applyAlignment="1">
      <alignment horizontal="center" vertical="center" wrapText="1"/>
    </xf>
    <xf numFmtId="183" fontId="12" fillId="0" borderId="1" xfId="24" applyNumberFormat="1" applyFont="1" applyFill="1" applyBorder="1" applyAlignment="1">
      <alignment horizontal="center" vertical="center" wrapText="1"/>
    </xf>
    <xf numFmtId="39" fontId="12" fillId="0" borderId="1" xfId="24" applyNumberFormat="1" applyFont="1" applyFill="1" applyBorder="1" applyAlignment="1">
      <alignment horizontal="center" vertical="center" wrapText="1"/>
    </xf>
    <xf numFmtId="170" fontId="12" fillId="0" borderId="1" xfId="19" applyNumberFormat="1" applyFont="1" applyFill="1" applyBorder="1" applyAlignment="1">
      <alignment horizontal="center" vertical="center" wrapText="1"/>
    </xf>
    <xf numFmtId="185" fontId="12" fillId="0" borderId="1" xfId="28" applyNumberFormat="1" applyFont="1" applyFill="1" applyBorder="1" applyAlignment="1">
      <alignment horizontal="center" vertical="center" wrapText="1"/>
    </xf>
    <xf numFmtId="167" fontId="12" fillId="0" borderId="1" xfId="28" applyNumberFormat="1" applyFont="1" applyFill="1" applyBorder="1" applyAlignment="1">
      <alignment horizontal="center" vertical="center" wrapText="1"/>
    </xf>
    <xf numFmtId="167" fontId="12" fillId="0" borderId="1" xfId="28" applyFont="1" applyFill="1" applyBorder="1" applyAlignment="1">
      <alignment horizontal="center" vertical="center" wrapText="1"/>
    </xf>
    <xf numFmtId="4" fontId="20" fillId="0" borderId="1" xfId="26" applyNumberFormat="1" applyFont="1" applyFill="1" applyBorder="1" applyAlignment="1">
      <alignment horizontal="center" vertical="center" wrapText="1"/>
    </xf>
    <xf numFmtId="4" fontId="12" fillId="0" borderId="1" xfId="26" applyNumberFormat="1" applyFont="1" applyFill="1" applyBorder="1" applyAlignment="1">
      <alignment horizontal="right" vertical="center" wrapText="1"/>
    </xf>
    <xf numFmtId="3" fontId="20" fillId="0" borderId="1" xfId="26" applyNumberFormat="1" applyFont="1" applyFill="1" applyBorder="1" applyAlignment="1">
      <alignment horizontal="center" vertical="center"/>
    </xf>
    <xf numFmtId="0" fontId="0" fillId="0" borderId="1" xfId="0" applyFill="1" applyBorder="1" applyAlignment="1">
      <alignment vertical="center"/>
    </xf>
    <xf numFmtId="0" fontId="12" fillId="0" borderId="1" xfId="19" applyFont="1" applyFill="1" applyBorder="1" applyAlignment="1"/>
    <xf numFmtId="0" fontId="12" fillId="0" borderId="11" xfId="19" applyFont="1" applyFill="1" applyBorder="1"/>
    <xf numFmtId="9" fontId="20" fillId="0" borderId="1" xfId="26" applyNumberFormat="1" applyFont="1" applyFill="1" applyBorder="1" applyAlignment="1">
      <alignment horizontal="center" vertical="center" wrapText="1"/>
    </xf>
    <xf numFmtId="164" fontId="12" fillId="0" borderId="1" xfId="13" applyFont="1" applyFill="1" applyBorder="1" applyAlignment="1">
      <alignment horizontal="center" vertical="center" wrapText="1"/>
    </xf>
    <xf numFmtId="2" fontId="12" fillId="0" borderId="1" xfId="19" applyNumberFormat="1" applyFont="1" applyFill="1" applyBorder="1" applyAlignment="1">
      <alignment horizontal="center" vertical="center" wrapText="1"/>
    </xf>
    <xf numFmtId="174" fontId="12" fillId="0" borderId="1" xfId="28" applyNumberFormat="1" applyFont="1" applyFill="1" applyBorder="1" applyAlignment="1">
      <alignment horizontal="center" vertical="center" wrapText="1"/>
    </xf>
    <xf numFmtId="177" fontId="12" fillId="0" borderId="1" xfId="28" applyNumberFormat="1" applyFont="1" applyFill="1" applyBorder="1" applyAlignment="1">
      <alignment horizontal="center" vertical="center" wrapText="1"/>
    </xf>
    <xf numFmtId="167" fontId="35" fillId="0" borderId="1" xfId="28" applyFont="1" applyFill="1" applyBorder="1" applyAlignment="1">
      <alignment horizontal="center" vertical="center" wrapText="1"/>
    </xf>
    <xf numFmtId="3" fontId="12" fillId="0" borderId="1" xfId="26" applyNumberFormat="1" applyFont="1" applyFill="1" applyBorder="1" applyAlignment="1">
      <alignment horizontal="center" vertical="center"/>
    </xf>
    <xf numFmtId="170" fontId="12" fillId="0" borderId="1" xfId="26"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xf>
    <xf numFmtId="0" fontId="20" fillId="0" borderId="0" xfId="26" applyFont="1" applyFill="1" applyBorder="1" applyAlignment="1">
      <alignment horizontal="center" vertical="center" wrapText="1"/>
    </xf>
    <xf numFmtId="0" fontId="20" fillId="0" borderId="0" xfId="26" applyFont="1" applyFill="1" applyBorder="1" applyAlignment="1">
      <alignment horizontal="right" vertical="center" wrapText="1"/>
    </xf>
    <xf numFmtId="170" fontId="20" fillId="0" borderId="0" xfId="26" applyNumberFormat="1" applyFont="1" applyFill="1" applyBorder="1" applyAlignment="1">
      <alignment horizontal="center" vertical="center" wrapText="1"/>
    </xf>
    <xf numFmtId="170" fontId="20" fillId="0" borderId="0" xfId="26" applyNumberFormat="1" applyFont="1" applyFill="1" applyBorder="1" applyAlignment="1">
      <alignment horizontal="right" vertical="center"/>
    </xf>
    <xf numFmtId="4" fontId="20" fillId="0" borderId="1" xfId="26" applyNumberFormat="1" applyFont="1" applyFill="1" applyBorder="1" applyAlignment="1">
      <alignment horizontal="center" vertical="center"/>
    </xf>
    <xf numFmtId="174" fontId="28" fillId="0" borderId="5" xfId="28" applyNumberFormat="1" applyFont="1" applyFill="1" applyBorder="1" applyAlignment="1">
      <alignment horizontal="left" vertical="center"/>
    </xf>
    <xf numFmtId="171" fontId="29" fillId="4" borderId="1" xfId="0" applyNumberFormat="1" applyFont="1" applyFill="1" applyBorder="1" applyAlignment="1">
      <alignment horizontal="center" vertical="center"/>
    </xf>
    <xf numFmtId="171" fontId="29" fillId="0" borderId="1" xfId="0" applyNumberFormat="1" applyFont="1" applyFill="1" applyBorder="1" applyAlignment="1">
      <alignment horizontal="center" vertical="center"/>
    </xf>
    <xf numFmtId="171" fontId="3" fillId="0"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67" fontId="28" fillId="0" borderId="1" xfId="28" applyNumberFormat="1" applyFont="1" applyFill="1" applyBorder="1" applyAlignment="1">
      <alignment horizontal="left" vertical="center"/>
    </xf>
    <xf numFmtId="10" fontId="31" fillId="4" borderId="1" xfId="16" applyNumberFormat="1" applyFont="1" applyFill="1" applyBorder="1" applyAlignment="1">
      <alignment horizontal="center" vertical="center" wrapText="1"/>
    </xf>
    <xf numFmtId="10" fontId="31" fillId="0" borderId="1" xfId="21" applyNumberFormat="1" applyFont="1" applyFill="1" applyBorder="1" applyAlignment="1">
      <alignment horizontal="center" vertical="center" wrapText="1"/>
    </xf>
    <xf numFmtId="10" fontId="28" fillId="0" borderId="1" xfId="29" applyNumberFormat="1" applyFont="1" applyFill="1" applyBorder="1" applyAlignment="1">
      <alignment horizontal="center" vertical="center" wrapText="1"/>
    </xf>
    <xf numFmtId="10" fontId="28" fillId="0" borderId="21" xfId="21" applyNumberFormat="1" applyFont="1" applyFill="1" applyBorder="1" applyAlignment="1">
      <alignment vertical="center"/>
    </xf>
    <xf numFmtId="0" fontId="7"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3" fontId="12" fillId="0" borderId="1" xfId="26"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12" fillId="0" borderId="1" xfId="26" applyFont="1" applyFill="1" applyBorder="1" applyAlignment="1">
      <alignment horizontal="center" vertical="center" wrapText="1"/>
    </xf>
    <xf numFmtId="3" fontId="20" fillId="0" borderId="1" xfId="26"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0" fillId="0" borderId="1" xfId="26" applyFont="1" applyFill="1" applyBorder="1" applyAlignment="1">
      <alignment horizontal="center" vertical="center" wrapText="1"/>
    </xf>
    <xf numFmtId="0" fontId="20" fillId="0" borderId="2" xfId="26" applyFont="1" applyFill="1" applyBorder="1" applyAlignment="1">
      <alignment horizontal="center" vertical="center" wrapText="1"/>
    </xf>
    <xf numFmtId="0" fontId="12" fillId="0" borderId="3" xfId="26" applyFont="1" applyFill="1" applyBorder="1" applyAlignment="1">
      <alignment horizontal="center" vertical="center" wrapText="1"/>
    </xf>
    <xf numFmtId="170" fontId="20" fillId="0" borderId="1" xfId="26" applyNumberFormat="1" applyFont="1" applyFill="1" applyBorder="1" applyAlignment="1">
      <alignment horizontal="center" vertical="center" wrapText="1"/>
    </xf>
    <xf numFmtId="0" fontId="20" fillId="0" borderId="1" xfId="26" applyNumberFormat="1" applyFont="1" applyFill="1" applyBorder="1" applyAlignment="1">
      <alignment horizontal="center" vertical="center"/>
    </xf>
    <xf numFmtId="170" fontId="20" fillId="0" borderId="1" xfId="26" applyNumberFormat="1" applyFont="1" applyFill="1" applyBorder="1" applyAlignment="1">
      <alignment horizontal="center" vertical="center"/>
    </xf>
    <xf numFmtId="1" fontId="25" fillId="0" borderId="11" xfId="0" applyNumberFormat="1" applyFont="1" applyFill="1" applyBorder="1" applyAlignment="1">
      <alignment horizontal="center" vertical="center" wrapText="1"/>
    </xf>
    <xf numFmtId="3" fontId="12" fillId="0" borderId="11" xfId="26" applyNumberFormat="1" applyFont="1" applyFill="1" applyBorder="1" applyAlignment="1">
      <alignment horizontal="center" vertical="center" wrapText="1"/>
    </xf>
    <xf numFmtId="0" fontId="16" fillId="6" borderId="4" xfId="19" applyFont="1" applyFill="1" applyBorder="1" applyAlignment="1">
      <alignment horizontal="center" vertical="center" wrapText="1"/>
    </xf>
    <xf numFmtId="0" fontId="28" fillId="11" borderId="3" xfId="0" applyFont="1" applyFill="1" applyBorder="1" applyAlignment="1">
      <alignment horizontal="left" vertical="top" wrapText="1"/>
    </xf>
    <xf numFmtId="0" fontId="5" fillId="11" borderId="3" xfId="0" applyFont="1" applyFill="1" applyBorder="1" applyAlignment="1">
      <alignment horizontal="left" vertical="center" wrapText="1"/>
    </xf>
    <xf numFmtId="165" fontId="5" fillId="11" borderId="3" xfId="0" applyNumberFormat="1" applyFont="1" applyFill="1" applyBorder="1" applyAlignment="1">
      <alignment horizontal="left" vertical="center" wrapText="1"/>
    </xf>
    <xf numFmtId="0" fontId="7" fillId="11" borderId="3" xfId="0" applyFont="1" applyFill="1" applyBorder="1" applyAlignment="1">
      <alignment horizontal="left" vertical="center" wrapText="1"/>
    </xf>
    <xf numFmtId="0" fontId="7" fillId="11" borderId="10"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11" borderId="1" xfId="0" applyFont="1" applyFill="1" applyBorder="1" applyAlignment="1">
      <alignment horizontal="left" vertical="top" wrapText="1"/>
    </xf>
    <xf numFmtId="0" fontId="0" fillId="11" borderId="0" xfId="0" applyFill="1" applyAlignment="1">
      <alignment vertical="center" wrapText="1"/>
    </xf>
    <xf numFmtId="0" fontId="5" fillId="11" borderId="11" xfId="0" applyFont="1" applyFill="1" applyBorder="1" applyAlignment="1">
      <alignment horizontal="left" vertical="center" wrapText="1"/>
    </xf>
    <xf numFmtId="0" fontId="28" fillId="0" borderId="11" xfId="0" applyNumberFormat="1"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7" fillId="11" borderId="1" xfId="0" applyFont="1" applyFill="1" applyBorder="1" applyAlignment="1">
      <alignment horizontal="left" vertical="center" wrapText="1"/>
    </xf>
    <xf numFmtId="0" fontId="7" fillId="11" borderId="11" xfId="0" applyFont="1" applyFill="1" applyBorder="1" applyAlignment="1">
      <alignment horizontal="left" vertical="center" wrapText="1"/>
    </xf>
    <xf numFmtId="2" fontId="28" fillId="9"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5" fillId="11" borderId="4"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2" xfId="0" applyFont="1" applyFill="1" applyBorder="1" applyAlignment="1">
      <alignment horizontal="left" vertical="center" wrapText="1"/>
    </xf>
    <xf numFmtId="4" fontId="36" fillId="0" borderId="1" xfId="10" applyNumberFormat="1" applyFont="1" applyFill="1" applyBorder="1" applyAlignment="1">
      <alignment horizontal="center" vertical="center" wrapText="1"/>
    </xf>
    <xf numFmtId="37" fontId="36" fillId="0" borderId="1" xfId="10" applyNumberFormat="1" applyFont="1" applyFill="1" applyBorder="1" applyAlignment="1">
      <alignment horizontal="center" vertical="center"/>
    </xf>
    <xf numFmtId="10" fontId="50" fillId="0" borderId="1" xfId="16" applyNumberFormat="1" applyFont="1" applyFill="1" applyBorder="1" applyAlignment="1">
      <alignment horizontal="center" vertical="center" wrapText="1"/>
    </xf>
    <xf numFmtId="0" fontId="52" fillId="6" borderId="31" xfId="19" applyFont="1" applyFill="1" applyBorder="1" applyAlignment="1">
      <alignment vertical="center" wrapText="1"/>
    </xf>
    <xf numFmtId="0" fontId="52" fillId="6" borderId="32" xfId="19" applyFont="1" applyFill="1" applyBorder="1" applyAlignment="1">
      <alignment vertical="center" wrapText="1"/>
    </xf>
    <xf numFmtId="0" fontId="52" fillId="6" borderId="6" xfId="19" applyFont="1" applyFill="1" applyBorder="1" applyAlignment="1">
      <alignment vertical="center" wrapText="1"/>
    </xf>
    <xf numFmtId="0" fontId="52" fillId="6" borderId="33" xfId="19" applyFont="1" applyFill="1" applyBorder="1" applyAlignment="1">
      <alignment vertical="center" wrapText="1"/>
    </xf>
    <xf numFmtId="0" fontId="52" fillId="6" borderId="16" xfId="19" applyFont="1" applyFill="1" applyBorder="1" applyAlignment="1">
      <alignment vertical="center" wrapText="1"/>
    </xf>
    <xf numFmtId="0" fontId="53" fillId="6" borderId="6" xfId="0" applyFont="1" applyFill="1" applyBorder="1" applyAlignment="1">
      <alignment vertical="center" wrapText="1"/>
    </xf>
    <xf numFmtId="0" fontId="53" fillId="6" borderId="33" xfId="0" applyFont="1" applyFill="1" applyBorder="1" applyAlignment="1">
      <alignment vertical="center" wrapText="1"/>
    </xf>
    <xf numFmtId="0" fontId="52" fillId="6" borderId="17" xfId="19" applyFont="1" applyFill="1" applyBorder="1" applyAlignment="1">
      <alignment vertical="center" wrapText="1"/>
    </xf>
    <xf numFmtId="0" fontId="53" fillId="6" borderId="57" xfId="0" applyFont="1" applyFill="1" applyBorder="1" applyAlignment="1">
      <alignment vertical="center" wrapText="1"/>
    </xf>
    <xf numFmtId="0" fontId="53" fillId="6" borderId="58" xfId="0" applyFont="1" applyFill="1" applyBorder="1" applyAlignment="1">
      <alignment vertical="center" wrapText="1"/>
    </xf>
    <xf numFmtId="0" fontId="16" fillId="6" borderId="5" xfId="19" applyFont="1" applyFill="1" applyBorder="1" applyAlignment="1">
      <alignment horizontal="center" vertical="center" wrapText="1"/>
    </xf>
    <xf numFmtId="0" fontId="16" fillId="6" borderId="4" xfId="19" applyFont="1" applyFill="1" applyBorder="1" applyAlignment="1">
      <alignment horizontal="center" vertical="center"/>
    </xf>
    <xf numFmtId="0" fontId="16" fillId="6" borderId="12" xfId="19" applyFont="1" applyFill="1" applyBorder="1" applyAlignment="1">
      <alignment horizontal="center" vertical="center" wrapText="1"/>
    </xf>
    <xf numFmtId="0" fontId="20" fillId="0" borderId="5" xfId="19" applyFont="1" applyFill="1" applyBorder="1" applyAlignment="1">
      <alignment horizontal="left" vertical="center" wrapText="1"/>
    </xf>
    <xf numFmtId="3" fontId="20" fillId="0" borderId="5" xfId="19" applyNumberFormat="1" applyFont="1" applyFill="1" applyBorder="1" applyAlignment="1">
      <alignment horizontal="center" vertical="center" wrapText="1"/>
    </xf>
    <xf numFmtId="4" fontId="20" fillId="0" borderId="5" xfId="19" applyNumberFormat="1" applyFont="1" applyFill="1" applyBorder="1" applyAlignment="1">
      <alignment horizontal="center" vertical="center" wrapText="1"/>
    </xf>
    <xf numFmtId="170" fontId="20" fillId="0" borderId="1" xfId="19" applyNumberFormat="1" applyFont="1" applyFill="1" applyBorder="1" applyAlignment="1">
      <alignment horizontal="left" vertical="center" wrapText="1"/>
    </xf>
    <xf numFmtId="188" fontId="20" fillId="0" borderId="1" xfId="10" applyNumberFormat="1" applyFont="1" applyFill="1" applyBorder="1" applyAlignment="1">
      <alignment horizontal="center" vertical="center" wrapText="1"/>
    </xf>
    <xf numFmtId="189" fontId="20" fillId="0" borderId="1" xfId="26" applyNumberFormat="1" applyFont="1" applyFill="1" applyBorder="1" applyAlignment="1">
      <alignment horizontal="center" vertical="center"/>
    </xf>
    <xf numFmtId="178" fontId="20" fillId="0" borderId="5" xfId="19" applyNumberFormat="1" applyFont="1" applyFill="1" applyBorder="1" applyAlignment="1">
      <alignment horizontal="center" vertical="center" wrapText="1"/>
    </xf>
    <xf numFmtId="167" fontId="12" fillId="0" borderId="1" xfId="28" applyFont="1" applyFill="1" applyBorder="1" applyAlignment="1">
      <alignment horizontal="center" vertical="center"/>
    </xf>
    <xf numFmtId="167" fontId="12" fillId="0" borderId="1" xfId="28" applyFont="1" applyFill="1" applyBorder="1" applyAlignment="1">
      <alignment horizontal="right" vertical="center" wrapText="1"/>
    </xf>
    <xf numFmtId="9" fontId="20" fillId="0" borderId="1" xfId="30" applyFont="1" applyFill="1" applyBorder="1" applyAlignment="1">
      <alignment horizontal="center" vertical="center"/>
    </xf>
    <xf numFmtId="176" fontId="12" fillId="0" borderId="1" xfId="26" applyNumberFormat="1" applyFont="1" applyFill="1" applyBorder="1" applyAlignment="1">
      <alignment horizontal="center" vertical="center" wrapText="1"/>
    </xf>
    <xf numFmtId="190" fontId="12" fillId="0" borderId="0" xfId="19" applyNumberFormat="1" applyFont="1" applyFill="1"/>
    <xf numFmtId="177" fontId="12" fillId="0" borderId="1" xfId="28" applyNumberFormat="1" applyFont="1" applyFill="1" applyBorder="1" applyAlignment="1">
      <alignment horizontal="center" vertical="center"/>
    </xf>
    <xf numFmtId="181" fontId="20" fillId="0" borderId="1" xfId="26" applyNumberFormat="1" applyFont="1" applyFill="1" applyBorder="1" applyAlignment="1">
      <alignment horizontal="center" vertical="center" wrapText="1"/>
    </xf>
    <xf numFmtId="3" fontId="29" fillId="0" borderId="1" xfId="0" applyNumberFormat="1" applyFont="1" applyFill="1" applyBorder="1" applyAlignment="1">
      <alignment horizontal="center" vertical="center" wrapText="1"/>
    </xf>
    <xf numFmtId="181" fontId="12" fillId="0" borderId="1" xfId="26" applyNumberFormat="1" applyFont="1" applyFill="1" applyBorder="1" applyAlignment="1">
      <alignment horizontal="center" vertical="center" wrapText="1"/>
    </xf>
    <xf numFmtId="181" fontId="20" fillId="0" borderId="1" xfId="26" applyNumberFormat="1" applyFont="1" applyFill="1" applyBorder="1" applyAlignment="1">
      <alignment horizontal="right" vertical="center" wrapText="1"/>
    </xf>
    <xf numFmtId="37" fontId="29" fillId="0" borderId="1" xfId="10" applyNumberFormat="1" applyFont="1" applyFill="1" applyBorder="1" applyAlignment="1">
      <alignment horizontal="center" vertical="center"/>
    </xf>
    <xf numFmtId="4" fontId="29" fillId="0" borderId="1" xfId="0" applyNumberFormat="1" applyFont="1" applyFill="1" applyBorder="1" applyAlignment="1">
      <alignment horizontal="center" vertical="center"/>
    </xf>
    <xf numFmtId="167" fontId="12" fillId="0" borderId="1" xfId="28" applyNumberFormat="1" applyFont="1" applyFill="1" applyBorder="1" applyAlignment="1">
      <alignment horizontal="center" vertical="center"/>
    </xf>
    <xf numFmtId="184" fontId="20" fillId="0" borderId="1" xfId="26" applyNumberFormat="1" applyFont="1" applyFill="1" applyBorder="1" applyAlignment="1">
      <alignment horizontal="center" vertical="center"/>
    </xf>
    <xf numFmtId="184" fontId="12" fillId="0" borderId="1" xfId="26" applyNumberFormat="1" applyFont="1" applyFill="1" applyBorder="1" applyAlignment="1">
      <alignment horizontal="center" vertical="center"/>
    </xf>
    <xf numFmtId="185" fontId="20" fillId="0" borderId="1" xfId="28" applyNumberFormat="1" applyFont="1" applyFill="1" applyBorder="1" applyAlignment="1">
      <alignment horizontal="center" vertical="center"/>
    </xf>
    <xf numFmtId="164" fontId="20" fillId="0" borderId="1" xfId="13" applyFont="1" applyFill="1" applyBorder="1" applyAlignment="1">
      <alignment horizontal="center" vertical="center"/>
    </xf>
    <xf numFmtId="175" fontId="24" fillId="0" borderId="1" xfId="0" applyNumberFormat="1" applyFont="1" applyFill="1" applyBorder="1"/>
    <xf numFmtId="167" fontId="20" fillId="12" borderId="1" xfId="28" applyFont="1" applyFill="1" applyBorder="1" applyAlignment="1">
      <alignment horizontal="right" vertical="center"/>
    </xf>
    <xf numFmtId="167" fontId="20" fillId="12" borderId="1" xfId="28" applyFont="1" applyFill="1" applyBorder="1" applyAlignment="1">
      <alignment horizontal="center" vertical="center" wrapText="1"/>
    </xf>
    <xf numFmtId="37" fontId="12" fillId="0" borderId="1" xfId="24" applyNumberFormat="1" applyFont="1" applyFill="1" applyBorder="1" applyAlignment="1">
      <alignment horizontal="center" vertical="center" wrapText="1"/>
    </xf>
    <xf numFmtId="3" fontId="12" fillId="0" borderId="1" xfId="19" applyNumberFormat="1" applyFont="1" applyFill="1" applyBorder="1" applyAlignment="1">
      <alignment vertical="center" wrapText="1"/>
    </xf>
    <xf numFmtId="4" fontId="12" fillId="0" borderId="1" xfId="26" applyNumberFormat="1" applyFont="1" applyFill="1" applyBorder="1" applyAlignment="1">
      <alignment horizontal="center" vertical="center" wrapText="1"/>
    </xf>
    <xf numFmtId="165" fontId="12" fillId="0" borderId="1" xfId="19" applyNumberFormat="1" applyFont="1" applyFill="1" applyBorder="1" applyAlignment="1">
      <alignment horizontal="center" vertical="center"/>
    </xf>
    <xf numFmtId="180" fontId="12" fillId="0" borderId="1" xfId="26" applyNumberFormat="1" applyFont="1" applyFill="1" applyBorder="1" applyAlignment="1">
      <alignment horizontal="center" vertical="center"/>
    </xf>
    <xf numFmtId="179" fontId="20" fillId="0" borderId="1" xfId="13" applyNumberFormat="1" applyFont="1" applyFill="1" applyBorder="1" applyAlignment="1">
      <alignment horizontal="center" vertical="center" wrapText="1"/>
    </xf>
    <xf numFmtId="9" fontId="12" fillId="0" borderId="1" xfId="26" applyNumberFormat="1" applyFont="1" applyFill="1" applyBorder="1" applyAlignment="1">
      <alignment horizontal="center" vertical="center" wrapText="1"/>
    </xf>
    <xf numFmtId="0" fontId="42" fillId="0" borderId="1" xfId="26" applyFont="1" applyFill="1" applyBorder="1" applyAlignment="1">
      <alignment horizontal="center" vertical="center" wrapText="1"/>
    </xf>
    <xf numFmtId="170" fontId="35" fillId="0" borderId="1" xfId="26" applyNumberFormat="1" applyFont="1" applyFill="1" applyBorder="1" applyAlignment="1">
      <alignment horizontal="center" vertical="center" wrapText="1"/>
    </xf>
    <xf numFmtId="170" fontId="35" fillId="0" borderId="1" xfId="26" applyNumberFormat="1" applyFont="1" applyFill="1" applyBorder="1" applyAlignment="1">
      <alignment horizontal="center" vertical="center"/>
    </xf>
    <xf numFmtId="0" fontId="20" fillId="0" borderId="1" xfId="19" applyNumberFormat="1" applyFont="1" applyFill="1" applyBorder="1" applyAlignment="1">
      <alignment horizontal="center" vertical="center" wrapText="1"/>
    </xf>
    <xf numFmtId="167" fontId="35" fillId="0" borderId="1" xfId="28" applyNumberFormat="1" applyFont="1" applyFill="1" applyBorder="1" applyAlignment="1">
      <alignment horizontal="center" vertical="center"/>
    </xf>
    <xf numFmtId="189" fontId="12" fillId="0"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right" vertical="center" wrapText="1"/>
    </xf>
    <xf numFmtId="4" fontId="12" fillId="0" borderId="1" xfId="26" applyNumberFormat="1" applyFont="1" applyFill="1" applyBorder="1" applyAlignment="1">
      <alignment horizontal="center" vertical="center"/>
    </xf>
    <xf numFmtId="0" fontId="12" fillId="0" borderId="1" xfId="26" applyNumberFormat="1" applyFont="1" applyFill="1" applyBorder="1" applyAlignment="1">
      <alignment horizontal="center" vertical="center"/>
    </xf>
    <xf numFmtId="170" fontId="20" fillId="0" borderId="2" xfId="19" applyNumberFormat="1" applyFont="1" applyFill="1" applyBorder="1" applyAlignment="1">
      <alignment horizontal="left" vertical="center" wrapText="1"/>
    </xf>
    <xf numFmtId="170" fontId="20" fillId="0" borderId="2" xfId="26" applyNumberFormat="1" applyFont="1" applyFill="1" applyBorder="1" applyAlignment="1">
      <alignment horizontal="center" vertical="center" wrapText="1"/>
    </xf>
    <xf numFmtId="170" fontId="12" fillId="0" borderId="2" xfId="19" applyNumberFormat="1" applyFont="1" applyFill="1" applyBorder="1" applyAlignment="1">
      <alignment horizontal="center" vertical="center" wrapText="1"/>
    </xf>
    <xf numFmtId="167" fontId="12" fillId="0" borderId="2" xfId="28" applyFont="1" applyFill="1" applyBorder="1" applyAlignment="1">
      <alignment horizontal="center" vertical="center" wrapText="1"/>
    </xf>
    <xf numFmtId="170" fontId="20" fillId="8" borderId="3" xfId="19" applyNumberFormat="1" applyFont="1" applyFill="1" applyBorder="1" applyAlignment="1">
      <alignment horizontal="left" vertical="center" wrapText="1"/>
    </xf>
    <xf numFmtId="0" fontId="5" fillId="8" borderId="3" xfId="0" applyFont="1" applyFill="1" applyBorder="1" applyAlignment="1">
      <alignment horizontal="center" vertical="center"/>
    </xf>
    <xf numFmtId="165" fontId="12" fillId="8" borderId="3" xfId="19" applyNumberFormat="1" applyFont="1" applyFill="1" applyBorder="1" applyAlignment="1">
      <alignment horizontal="center" vertical="center"/>
    </xf>
    <xf numFmtId="0" fontId="12" fillId="8" borderId="3" xfId="19" applyFont="1" applyFill="1" applyBorder="1" applyAlignment="1">
      <alignment horizontal="center" vertical="center"/>
    </xf>
    <xf numFmtId="191" fontId="12" fillId="8" borderId="3" xfId="19" applyNumberFormat="1" applyFont="1" applyFill="1" applyBorder="1" applyAlignment="1">
      <alignment horizontal="center" vertical="center"/>
    </xf>
    <xf numFmtId="183" fontId="23" fillId="8" borderId="50" xfId="0" applyNumberFormat="1" applyFont="1" applyFill="1" applyBorder="1" applyAlignment="1">
      <alignment horizontal="center" vertical="center"/>
    </xf>
    <xf numFmtId="165" fontId="12" fillId="8" borderId="3" xfId="19" applyNumberFormat="1" applyFont="1" applyFill="1" applyBorder="1"/>
    <xf numFmtId="0" fontId="12" fillId="8" borderId="3" xfId="19" applyFont="1" applyFill="1" applyBorder="1"/>
    <xf numFmtId="0" fontId="12" fillId="8" borderId="3" xfId="19" applyFont="1" applyFill="1" applyBorder="1" applyAlignment="1"/>
    <xf numFmtId="0" fontId="12" fillId="8" borderId="10" xfId="19" applyFont="1" applyFill="1" applyBorder="1"/>
    <xf numFmtId="0" fontId="20" fillId="8" borderId="4" xfId="19" applyFont="1" applyFill="1" applyBorder="1" applyAlignment="1">
      <alignment horizontal="left" vertical="center" wrapText="1"/>
    </xf>
    <xf numFmtId="183" fontId="12" fillId="8" borderId="4" xfId="19" applyNumberFormat="1" applyFont="1" applyFill="1" applyBorder="1" applyAlignment="1">
      <alignment horizontal="center" vertical="center"/>
    </xf>
    <xf numFmtId="0" fontId="12" fillId="8" borderId="4" xfId="19" applyFont="1" applyFill="1" applyBorder="1" applyAlignment="1">
      <alignment horizontal="center" vertical="center"/>
    </xf>
    <xf numFmtId="183" fontId="0" fillId="8" borderId="4" xfId="0" applyNumberFormat="1" applyFill="1" applyBorder="1" applyAlignment="1">
      <alignment horizontal="center" vertical="center"/>
    </xf>
    <xf numFmtId="0" fontId="16" fillId="8" borderId="4" xfId="19" applyFont="1" applyFill="1" applyBorder="1" applyAlignment="1">
      <alignment horizontal="center" vertical="center"/>
    </xf>
    <xf numFmtId="183" fontId="23" fillId="8" borderId="4" xfId="0" applyNumberFormat="1" applyFont="1" applyFill="1" applyBorder="1" applyAlignment="1">
      <alignment horizontal="center" vertical="center"/>
    </xf>
    <xf numFmtId="0" fontId="12" fillId="8" borderId="4" xfId="19" applyFont="1" applyFill="1" applyBorder="1"/>
    <xf numFmtId="167" fontId="0" fillId="0" borderId="0" xfId="28" applyFont="1" applyFill="1" applyBorder="1"/>
    <xf numFmtId="183" fontId="20" fillId="0" borderId="0" xfId="5" applyNumberFormat="1" applyFont="1" applyFill="1" applyBorder="1" applyAlignment="1">
      <alignment vertical="center" wrapText="1"/>
    </xf>
    <xf numFmtId="183" fontId="0" fillId="0" borderId="0" xfId="0" applyNumberFormat="1" applyFill="1" applyBorder="1"/>
    <xf numFmtId="167" fontId="0" fillId="0" borderId="0" xfId="28" applyFont="1" applyFill="1"/>
    <xf numFmtId="183" fontId="0" fillId="0" borderId="0" xfId="0" applyNumberFormat="1" applyFill="1"/>
    <xf numFmtId="167" fontId="12" fillId="0" borderId="0" xfId="28" applyFont="1" applyFill="1"/>
    <xf numFmtId="0" fontId="7"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5" xfId="0" applyFont="1" applyFill="1" applyBorder="1" applyAlignment="1">
      <alignment horizontal="center" vertical="center"/>
    </xf>
    <xf numFmtId="0" fontId="5" fillId="6" borderId="16"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10" fillId="0" borderId="27" xfId="0" applyFont="1" applyFill="1" applyBorder="1" applyAlignment="1">
      <alignment horizontal="right" vertical="center"/>
    </xf>
    <xf numFmtId="0" fontId="10" fillId="0" borderId="28" xfId="0" applyFont="1" applyFill="1" applyBorder="1" applyAlignment="1">
      <alignment horizontal="right" vertical="center"/>
    </xf>
    <xf numFmtId="0" fontId="10" fillId="0" borderId="55" xfId="0" applyFont="1" applyFill="1" applyBorder="1" applyAlignment="1">
      <alignment horizontal="right" vertical="center"/>
    </xf>
    <xf numFmtId="0" fontId="28" fillId="0" borderId="22" xfId="0" applyFont="1" applyFill="1" applyBorder="1" applyAlignment="1">
      <alignment horizontal="center"/>
    </xf>
    <xf numFmtId="0" fontId="28" fillId="0" borderId="23" xfId="0" applyFont="1" applyFill="1" applyBorder="1" applyAlignment="1">
      <alignment horizontal="center"/>
    </xf>
    <xf numFmtId="0" fontId="28" fillId="0" borderId="24" xfId="0" applyFont="1" applyFill="1" applyBorder="1" applyAlignment="1">
      <alignment horizontal="center"/>
    </xf>
    <xf numFmtId="0" fontId="28" fillId="0" borderId="25" xfId="0" applyFont="1" applyFill="1" applyBorder="1" applyAlignment="1">
      <alignment horizontal="center"/>
    </xf>
    <xf numFmtId="0" fontId="28" fillId="0" borderId="0" xfId="0" applyFont="1" applyFill="1" applyBorder="1" applyAlignment="1">
      <alignment horizontal="center"/>
    </xf>
    <xf numFmtId="0" fontId="28" fillId="0" borderId="9" xfId="0" applyFont="1" applyFill="1" applyBorder="1" applyAlignment="1">
      <alignment horizontal="center"/>
    </xf>
    <xf numFmtId="0" fontId="5"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14"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34" xfId="0" applyFont="1" applyFill="1" applyBorder="1" applyAlignment="1">
      <alignment horizontal="justify"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4" fillId="0" borderId="19" xfId="0" applyFont="1" applyFill="1" applyBorder="1" applyAlignment="1">
      <alignment horizontal="justify" vertical="center" wrapText="1"/>
    </xf>
    <xf numFmtId="0" fontId="3" fillId="0" borderId="3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31" fillId="0" borderId="3" xfId="0" applyFont="1" applyFill="1" applyBorder="1" applyAlignment="1">
      <alignment vertical="top" wrapText="1"/>
    </xf>
    <xf numFmtId="0" fontId="31" fillId="0" borderId="1" xfId="0" applyFont="1" applyFill="1" applyBorder="1" applyAlignment="1">
      <alignment vertical="top" wrapText="1"/>
    </xf>
    <xf numFmtId="0" fontId="31" fillId="0" borderId="4" xfId="0" applyFont="1" applyFill="1" applyBorder="1" applyAlignment="1">
      <alignment vertical="top" wrapText="1"/>
    </xf>
    <xf numFmtId="0" fontId="31" fillId="0" borderId="36"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52"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5" fillId="0" borderId="17"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0" borderId="41"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17" xfId="0" applyFont="1" applyFill="1" applyBorder="1" applyAlignment="1">
      <alignment horizontal="center" vertical="center" wrapText="1"/>
    </xf>
    <xf numFmtId="0" fontId="19" fillId="0" borderId="1" xfId="0" applyFont="1" applyFill="1" applyBorder="1" applyAlignment="1">
      <alignment horizontal="right"/>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5" fillId="6" borderId="17"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 xfId="0" applyFont="1" applyFill="1" applyBorder="1" applyAlignment="1">
      <alignment horizontal="center"/>
    </xf>
    <xf numFmtId="0" fontId="5" fillId="6" borderId="14"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40" xfId="0" applyFont="1" applyFill="1" applyBorder="1" applyAlignment="1">
      <alignment horizontal="center" vertical="center"/>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5" fillId="6" borderId="8"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49" xfId="0" applyFont="1" applyFill="1" applyBorder="1" applyAlignment="1">
      <alignment horizontal="center" vertical="center"/>
    </xf>
    <xf numFmtId="0" fontId="5" fillId="6" borderId="50" xfId="0" applyFont="1" applyFill="1" applyBorder="1" applyAlignment="1">
      <alignment horizontal="center" vertical="center"/>
    </xf>
    <xf numFmtId="0" fontId="5" fillId="6" borderId="51"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10" fontId="31" fillId="0" borderId="11" xfId="25" applyNumberFormat="1" applyFont="1" applyFill="1" applyBorder="1" applyAlignment="1">
      <alignment horizontal="center" vertical="center" wrapText="1"/>
    </xf>
    <xf numFmtId="0" fontId="4" fillId="0" borderId="11" xfId="16" applyNumberFormat="1" applyFont="1" applyFill="1" applyBorder="1" applyAlignment="1">
      <alignment horizontal="left" vertical="center" wrapText="1"/>
    </xf>
    <xf numFmtId="0" fontId="4" fillId="0" borderId="1" xfId="16" applyFont="1" applyFill="1" applyBorder="1" applyAlignment="1">
      <alignment vertical="top" wrapText="1"/>
    </xf>
    <xf numFmtId="0" fontId="4" fillId="0" borderId="4" xfId="16" applyFont="1" applyFill="1" applyBorder="1" applyAlignment="1">
      <alignment vertical="top" wrapText="1"/>
    </xf>
    <xf numFmtId="0" fontId="4" fillId="0" borderId="1" xfId="16" applyNumberFormat="1" applyFont="1" applyFill="1" applyBorder="1" applyAlignment="1">
      <alignment vertical="top" wrapText="1"/>
    </xf>
    <xf numFmtId="0" fontId="16" fillId="0" borderId="1" xfId="16" applyFont="1" applyFill="1" applyBorder="1" applyAlignment="1">
      <alignment horizontal="center" vertical="center" wrapText="1"/>
    </xf>
    <xf numFmtId="0" fontId="16" fillId="0" borderId="1" xfId="16" applyFont="1" applyFill="1" applyBorder="1" applyAlignment="1">
      <alignment horizontal="center" vertical="top" textRotation="180" wrapText="1"/>
    </xf>
    <xf numFmtId="10" fontId="31" fillId="0" borderId="1" xfId="23" applyNumberFormat="1" applyFont="1" applyFill="1" applyBorder="1" applyAlignment="1">
      <alignment horizontal="center" vertical="center" wrapText="1"/>
    </xf>
    <xf numFmtId="10" fontId="31" fillId="0" borderId="11" xfId="23" applyNumberFormat="1" applyFont="1" applyFill="1" applyBorder="1" applyAlignment="1">
      <alignment horizontal="center" vertical="center" wrapText="1"/>
    </xf>
    <xf numFmtId="0" fontId="31" fillId="0" borderId="11" xfId="16" applyFont="1" applyFill="1" applyBorder="1" applyAlignment="1">
      <alignment vertical="top" wrapText="1"/>
    </xf>
    <xf numFmtId="10" fontId="31" fillId="0" borderId="1" xfId="25" applyNumberFormat="1" applyFont="1" applyFill="1" applyBorder="1" applyAlignment="1">
      <alignment horizontal="center" vertical="center" wrapText="1"/>
    </xf>
    <xf numFmtId="10" fontId="31" fillId="0" borderId="4" xfId="25" applyNumberFormat="1" applyFont="1" applyFill="1" applyBorder="1" applyAlignment="1">
      <alignment horizontal="center" vertical="center" wrapText="1"/>
    </xf>
    <xf numFmtId="0" fontId="4" fillId="0" borderId="18" xfId="16" applyNumberFormat="1" applyFont="1" applyFill="1" applyBorder="1" applyAlignment="1">
      <alignment horizontal="left" vertical="center" wrapText="1"/>
    </xf>
    <xf numFmtId="0" fontId="2" fillId="5" borderId="13" xfId="16" applyFont="1" applyFill="1" applyBorder="1" applyAlignment="1">
      <alignment horizontal="center" vertical="center" wrapText="1"/>
    </xf>
    <xf numFmtId="0" fontId="2" fillId="5" borderId="21" xfId="16" applyFont="1" applyFill="1" applyBorder="1" applyAlignment="1">
      <alignment horizontal="center" vertical="center" wrapText="1"/>
    </xf>
    <xf numFmtId="0" fontId="4" fillId="0" borderId="2" xfId="16" applyNumberFormat="1" applyFont="1" applyFill="1" applyBorder="1" applyAlignment="1">
      <alignment horizontal="center" vertical="top" wrapText="1"/>
    </xf>
    <xf numFmtId="0" fontId="4" fillId="0" borderId="5" xfId="16" applyNumberFormat="1" applyFont="1" applyFill="1" applyBorder="1" applyAlignment="1">
      <alignment horizontal="center" vertical="top" wrapText="1"/>
    </xf>
    <xf numFmtId="0" fontId="16" fillId="0" borderId="2" xfId="16" applyFont="1" applyFill="1" applyBorder="1" applyAlignment="1">
      <alignment horizontal="center" vertical="center" wrapText="1"/>
    </xf>
    <xf numFmtId="0" fontId="16" fillId="0" borderId="5" xfId="16" applyFont="1" applyFill="1" applyBorder="1" applyAlignment="1">
      <alignment horizontal="center" vertical="center" wrapText="1"/>
    </xf>
    <xf numFmtId="10" fontId="31" fillId="0" borderId="18" xfId="23" applyNumberFormat="1" applyFont="1" applyFill="1" applyBorder="1" applyAlignment="1">
      <alignment horizontal="center" vertical="center" wrapText="1"/>
    </xf>
    <xf numFmtId="10" fontId="31" fillId="0" borderId="52" xfId="23" applyNumberFormat="1" applyFont="1" applyFill="1" applyBorder="1" applyAlignment="1">
      <alignment horizontal="center" vertical="center" wrapText="1"/>
    </xf>
    <xf numFmtId="0" fontId="31" fillId="0" borderId="11" xfId="16" applyFont="1" applyFill="1" applyBorder="1" applyAlignment="1">
      <alignment horizontal="left" vertical="center" wrapText="1"/>
    </xf>
    <xf numFmtId="10" fontId="31" fillId="0" borderId="18" xfId="25" applyNumberFormat="1" applyFont="1" applyFill="1" applyBorder="1" applyAlignment="1">
      <alignment horizontal="center" vertical="center" wrapText="1"/>
    </xf>
    <xf numFmtId="10" fontId="31" fillId="0" borderId="20" xfId="25" applyNumberFormat="1" applyFont="1" applyFill="1" applyBorder="1" applyAlignment="1">
      <alignment horizontal="center" vertical="center" wrapText="1"/>
    </xf>
    <xf numFmtId="10" fontId="31" fillId="0" borderId="38" xfId="25" applyNumberFormat="1" applyFont="1" applyFill="1" applyBorder="1" applyAlignment="1">
      <alignment horizontal="center" vertical="center" wrapText="1"/>
    </xf>
    <xf numFmtId="0" fontId="2" fillId="4" borderId="16" xfId="16" applyFont="1" applyFill="1" applyBorder="1" applyAlignment="1">
      <alignment horizontal="center" vertical="center" wrapText="1"/>
    </xf>
    <xf numFmtId="0" fontId="2" fillId="4" borderId="17" xfId="16" applyFont="1" applyFill="1" applyBorder="1" applyAlignment="1">
      <alignment horizontal="center" vertical="center" wrapText="1"/>
    </xf>
    <xf numFmtId="0" fontId="31" fillId="0" borderId="18" xfId="16" applyFont="1" applyFill="1" applyBorder="1" applyAlignment="1">
      <alignment vertical="top" wrapText="1"/>
    </xf>
    <xf numFmtId="0" fontId="31" fillId="0" borderId="52" xfId="16" applyFont="1" applyFill="1" applyBorder="1" applyAlignment="1">
      <alignment vertical="top" wrapText="1"/>
    </xf>
    <xf numFmtId="10" fontId="31" fillId="0" borderId="11" xfId="25" applyNumberFormat="1" applyFont="1" applyFill="1" applyBorder="1" applyAlignment="1">
      <alignment vertical="center" wrapText="1"/>
    </xf>
    <xf numFmtId="10" fontId="31" fillId="0" borderId="11" xfId="25" applyNumberFormat="1" applyFont="1" applyFill="1" applyBorder="1" applyAlignment="1">
      <alignment vertical="top" wrapText="1"/>
    </xf>
    <xf numFmtId="0" fontId="4" fillId="0" borderId="1" xfId="0" applyNumberFormat="1" applyFont="1" applyFill="1" applyBorder="1" applyAlignment="1">
      <alignment vertical="top" wrapText="1"/>
    </xf>
    <xf numFmtId="0" fontId="4" fillId="0" borderId="1" xfId="0" applyFont="1" applyFill="1" applyBorder="1" applyAlignment="1">
      <alignment horizontal="left" vertical="top" wrapText="1"/>
    </xf>
    <xf numFmtId="10" fontId="31" fillId="0" borderId="1" xfId="0" applyNumberFormat="1" applyFont="1" applyFill="1" applyBorder="1" applyAlignment="1" applyProtection="1">
      <alignment horizontal="center" vertical="center" wrapText="1"/>
      <protection locked="0"/>
    </xf>
    <xf numFmtId="10" fontId="31" fillId="0" borderId="11" xfId="23" applyNumberFormat="1" applyFont="1" applyFill="1" applyBorder="1" applyAlignment="1" applyProtection="1">
      <alignment horizontal="center" vertical="center" wrapText="1"/>
      <protection locked="0"/>
    </xf>
    <xf numFmtId="0" fontId="31" fillId="0" borderId="11" xfId="16" applyFont="1" applyFill="1" applyBorder="1" applyAlignment="1">
      <alignment horizontal="justify" vertical="top" wrapText="1"/>
    </xf>
    <xf numFmtId="10" fontId="31" fillId="0" borderId="11" xfId="23" applyNumberFormat="1" applyFont="1" applyFill="1" applyBorder="1" applyAlignment="1" applyProtection="1">
      <alignment horizontal="left" vertical="center" wrapText="1"/>
      <protection locked="0"/>
    </xf>
    <xf numFmtId="10" fontId="31" fillId="0" borderId="11" xfId="25" applyNumberFormat="1" applyFont="1" applyFill="1" applyBorder="1" applyAlignment="1">
      <alignment horizontal="left" vertical="center" wrapText="1"/>
    </xf>
    <xf numFmtId="0" fontId="16" fillId="0" borderId="1" xfId="16" applyFont="1" applyFill="1" applyBorder="1" applyAlignment="1">
      <alignment horizontal="center" vertical="top" wrapText="1"/>
    </xf>
    <xf numFmtId="10" fontId="31" fillId="0" borderId="2" xfId="23" applyNumberFormat="1" applyFont="1" applyFill="1" applyBorder="1" applyAlignment="1">
      <alignment horizontal="center" vertical="center" wrapText="1"/>
    </xf>
    <xf numFmtId="10" fontId="31" fillId="0" borderId="21" xfId="23" applyNumberFormat="1" applyFont="1" applyFill="1" applyBorder="1" applyAlignment="1">
      <alignment horizontal="center" vertical="center" wrapText="1"/>
    </xf>
    <xf numFmtId="10" fontId="31" fillId="0" borderId="5" xfId="23" applyNumberFormat="1" applyFont="1" applyFill="1" applyBorder="1" applyAlignment="1">
      <alignment horizontal="center" vertical="center" wrapText="1"/>
    </xf>
    <xf numFmtId="0" fontId="4" fillId="0" borderId="2" xfId="16" applyFont="1" applyFill="1" applyBorder="1" applyAlignment="1">
      <alignment horizontal="center" vertical="top" wrapText="1"/>
    </xf>
    <xf numFmtId="0" fontId="4" fillId="0" borderId="5" xfId="16" applyFont="1" applyFill="1" applyBorder="1" applyAlignment="1">
      <alignment horizontal="center" vertical="top" wrapText="1"/>
    </xf>
    <xf numFmtId="0" fontId="2" fillId="4" borderId="19" xfId="16" applyFont="1" applyFill="1" applyBorder="1" applyAlignment="1">
      <alignment horizontal="center" vertical="center" wrapText="1"/>
    </xf>
    <xf numFmtId="0" fontId="2" fillId="4" borderId="13" xfId="16" applyFont="1" applyFill="1" applyBorder="1" applyAlignment="1">
      <alignment horizontal="center" vertical="center" wrapText="1"/>
    </xf>
    <xf numFmtId="0" fontId="2" fillId="4" borderId="41" xfId="16" applyFont="1" applyFill="1" applyBorder="1" applyAlignment="1">
      <alignment horizontal="center" vertical="center" wrapText="1"/>
    </xf>
    <xf numFmtId="0" fontId="4" fillId="0" borderId="2" xfId="16" applyFont="1" applyFill="1" applyBorder="1" applyAlignment="1">
      <alignment vertical="top" wrapText="1"/>
    </xf>
    <xf numFmtId="0" fontId="4" fillId="0" borderId="21" xfId="16" applyFont="1" applyFill="1" applyBorder="1" applyAlignment="1">
      <alignment vertical="top" wrapText="1"/>
    </xf>
    <xf numFmtId="0" fontId="4" fillId="0" borderId="5" xfId="16" applyFont="1" applyFill="1" applyBorder="1" applyAlignment="1">
      <alignment vertical="top" wrapText="1"/>
    </xf>
    <xf numFmtId="0" fontId="4" fillId="0" borderId="1" xfId="16" applyNumberFormat="1" applyFont="1" applyFill="1" applyBorder="1" applyAlignment="1">
      <alignment horizontal="left" vertical="top" wrapText="1"/>
    </xf>
    <xf numFmtId="0" fontId="4" fillId="0" borderId="1" xfId="16" applyFont="1" applyFill="1" applyBorder="1" applyAlignment="1">
      <alignment horizontal="left" vertical="center" wrapText="1"/>
    </xf>
    <xf numFmtId="0" fontId="4" fillId="0" borderId="1" xfId="16" applyNumberFormat="1" applyFont="1" applyFill="1" applyBorder="1" applyAlignment="1">
      <alignment horizontal="left" vertical="center" wrapText="1"/>
    </xf>
    <xf numFmtId="0" fontId="31" fillId="0" borderId="11" xfId="16" applyNumberFormat="1" applyFont="1" applyFill="1" applyBorder="1" applyAlignment="1">
      <alignment horizontal="left" vertical="center" wrapText="1"/>
    </xf>
    <xf numFmtId="0" fontId="2" fillId="5" borderId="3" xfId="16" applyFont="1" applyFill="1" applyBorder="1" applyAlignment="1">
      <alignment horizontal="center" vertical="center" wrapText="1"/>
    </xf>
    <xf numFmtId="0" fontId="31" fillId="0" borderId="18" xfId="16" applyNumberFormat="1" applyFont="1" applyFill="1" applyBorder="1" applyAlignment="1">
      <alignment horizontal="left" vertical="center" wrapText="1"/>
    </xf>
    <xf numFmtId="0" fontId="31" fillId="0" borderId="52" xfId="16" applyNumberFormat="1" applyFont="1" applyFill="1" applyBorder="1" applyAlignment="1">
      <alignment horizontal="left" vertical="center"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16" fillId="5" borderId="14" xfId="16" applyFont="1" applyFill="1" applyBorder="1" applyAlignment="1">
      <alignment horizontal="center" vertical="center" wrapText="1"/>
    </xf>
    <xf numFmtId="0" fontId="16" fillId="5" borderId="40" xfId="16" applyFont="1" applyFill="1" applyBorder="1" applyAlignment="1">
      <alignment horizontal="center" vertical="center" wrapText="1"/>
    </xf>
    <xf numFmtId="0" fontId="2" fillId="5" borderId="22" xfId="16" applyFont="1" applyFill="1" applyBorder="1" applyAlignment="1">
      <alignment horizontal="center" vertical="center" wrapText="1"/>
    </xf>
    <xf numFmtId="0" fontId="2" fillId="5" borderId="25"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48" fillId="0" borderId="1" xfId="0" applyFont="1" applyBorder="1" applyAlignment="1">
      <alignment horizontal="right"/>
    </xf>
    <xf numFmtId="49" fontId="31" fillId="0" borderId="11" xfId="16" applyNumberFormat="1" applyFont="1" applyFill="1" applyBorder="1" applyAlignment="1">
      <alignment horizontal="left" vertical="center" wrapText="1"/>
    </xf>
    <xf numFmtId="3" fontId="35" fillId="0" borderId="1" xfId="26" applyNumberFormat="1" applyFont="1" applyFill="1" applyBorder="1" applyAlignment="1">
      <alignment horizontal="center" vertical="center" wrapText="1"/>
    </xf>
    <xf numFmtId="3" fontId="35" fillId="0" borderId="2" xfId="26" applyNumberFormat="1" applyFont="1" applyFill="1" applyBorder="1" applyAlignment="1">
      <alignment horizontal="center" vertical="center" wrapText="1"/>
    </xf>
    <xf numFmtId="3" fontId="35" fillId="0" borderId="11" xfId="26" applyNumberFormat="1" applyFont="1" applyFill="1" applyBorder="1" applyAlignment="1">
      <alignment horizontal="center" vertical="center" wrapText="1"/>
    </xf>
    <xf numFmtId="3" fontId="35" fillId="0" borderId="18" xfId="26" applyNumberFormat="1" applyFont="1" applyFill="1" applyBorder="1" applyAlignment="1">
      <alignment horizontal="center" vertical="center" wrapText="1"/>
    </xf>
    <xf numFmtId="0" fontId="16" fillId="8" borderId="15" xfId="19" applyFont="1" applyFill="1" applyBorder="1" applyAlignment="1">
      <alignment horizontal="center" vertical="center" wrapText="1"/>
    </xf>
    <xf numFmtId="0" fontId="16" fillId="8" borderId="3" xfId="19" applyFont="1" applyFill="1" applyBorder="1" applyAlignment="1">
      <alignment horizontal="center" vertical="center" wrapText="1"/>
    </xf>
    <xf numFmtId="0" fontId="16" fillId="8" borderId="17" xfId="19" applyFont="1" applyFill="1" applyBorder="1" applyAlignment="1">
      <alignment horizontal="center" vertical="center" wrapText="1"/>
    </xf>
    <xf numFmtId="0" fontId="16" fillId="8" borderId="4" xfId="19" applyFont="1" applyFill="1" applyBorder="1" applyAlignment="1">
      <alignment horizontal="center" vertical="center" wrapText="1"/>
    </xf>
    <xf numFmtId="0" fontId="16" fillId="8" borderId="4" xfId="19" applyFont="1" applyFill="1" applyBorder="1" applyAlignment="1">
      <alignment horizontal="right"/>
    </xf>
    <xf numFmtId="0" fontId="16" fillId="8" borderId="12" xfId="19" applyFont="1" applyFill="1" applyBorder="1" applyAlignment="1">
      <alignment horizontal="right"/>
    </xf>
    <xf numFmtId="0" fontId="20" fillId="0" borderId="1" xfId="26" applyFont="1" applyFill="1" applyBorder="1" applyAlignment="1">
      <alignment horizontal="center" vertical="center" wrapText="1"/>
    </xf>
    <xf numFmtId="0" fontId="20" fillId="0" borderId="16" xfId="19" applyFont="1" applyFill="1" applyBorder="1" applyAlignment="1">
      <alignment horizontal="center" vertical="center" wrapText="1"/>
    </xf>
    <xf numFmtId="0" fontId="20" fillId="0" borderId="19" xfId="19" applyFont="1" applyFill="1" applyBorder="1" applyAlignment="1">
      <alignment horizontal="center" vertical="center" wrapText="1"/>
    </xf>
    <xf numFmtId="0" fontId="20" fillId="0" borderId="1" xfId="19" applyFont="1" applyFill="1" applyBorder="1" applyAlignment="1">
      <alignment horizontal="center" vertical="center" wrapText="1"/>
    </xf>
    <xf numFmtId="0" fontId="20" fillId="0" borderId="2" xfId="19" applyFont="1" applyFill="1" applyBorder="1" applyAlignment="1">
      <alignment horizontal="center" vertical="center" wrapText="1"/>
    </xf>
    <xf numFmtId="0" fontId="20" fillId="0" borderId="2" xfId="26" applyFont="1" applyFill="1" applyBorder="1" applyAlignment="1">
      <alignment horizontal="center" vertical="center" wrapText="1"/>
    </xf>
    <xf numFmtId="3" fontId="12" fillId="0" borderId="1" xfId="26" applyNumberFormat="1" applyFont="1" applyFill="1" applyBorder="1" applyAlignment="1">
      <alignment horizontal="center" vertical="center" wrapText="1"/>
    </xf>
    <xf numFmtId="3" fontId="12" fillId="0" borderId="11" xfId="26"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1" fontId="25" fillId="0" borderId="1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3" fontId="20" fillId="0" borderId="1" xfId="26" applyNumberFormat="1" applyFont="1" applyFill="1" applyBorder="1" applyAlignment="1">
      <alignment horizontal="center" vertical="center" wrapText="1"/>
    </xf>
    <xf numFmtId="0" fontId="12" fillId="0" borderId="1" xfId="26" applyFont="1" applyFill="1" applyBorder="1" applyAlignment="1">
      <alignment horizontal="center" vertical="center" wrapText="1"/>
    </xf>
    <xf numFmtId="3" fontId="12" fillId="0" borderId="2" xfId="26" applyNumberFormat="1" applyFont="1" applyFill="1" applyBorder="1" applyAlignment="1">
      <alignment horizontal="center" vertical="center" wrapText="1"/>
    </xf>
    <xf numFmtId="3" fontId="12" fillId="0" borderId="21" xfId="26" applyNumberFormat="1" applyFont="1" applyFill="1" applyBorder="1" applyAlignment="1">
      <alignment horizontal="center" vertical="center" wrapText="1"/>
    </xf>
    <xf numFmtId="3" fontId="12" fillId="0" borderId="5" xfId="26"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70" fontId="20" fillId="0" borderId="1" xfId="26" applyNumberFormat="1" applyFont="1" applyFill="1" applyBorder="1" applyAlignment="1">
      <alignment horizontal="center" vertical="center"/>
    </xf>
    <xf numFmtId="0" fontId="20" fillId="0" borderId="21" xfId="26" applyFont="1" applyFill="1" applyBorder="1" applyAlignment="1">
      <alignment horizontal="center" vertical="center" wrapText="1"/>
    </xf>
    <xf numFmtId="0" fontId="20" fillId="0" borderId="5" xfId="26" applyFont="1" applyFill="1" applyBorder="1" applyAlignment="1">
      <alignment horizontal="center" vertical="center" wrapText="1"/>
    </xf>
    <xf numFmtId="1" fontId="25" fillId="0" borderId="2" xfId="0" applyNumberFormat="1" applyFont="1" applyFill="1" applyBorder="1" applyAlignment="1">
      <alignment horizontal="center" vertical="center" wrapText="1"/>
    </xf>
    <xf numFmtId="1" fontId="25" fillId="0" borderId="21" xfId="0" applyNumberFormat="1" applyFont="1" applyFill="1" applyBorder="1" applyAlignment="1">
      <alignment horizontal="center" vertical="center" wrapText="1"/>
    </xf>
    <xf numFmtId="1" fontId="25" fillId="0" borderId="5" xfId="0" applyNumberFormat="1" applyFont="1" applyFill="1" applyBorder="1" applyAlignment="1">
      <alignment horizontal="center" vertical="center" wrapText="1"/>
    </xf>
    <xf numFmtId="1" fontId="25" fillId="0" borderId="18" xfId="0" applyNumberFormat="1" applyFont="1" applyFill="1" applyBorder="1" applyAlignment="1">
      <alignment horizontal="center" vertical="center" wrapText="1"/>
    </xf>
    <xf numFmtId="1" fontId="25" fillId="0" borderId="20" xfId="0" applyNumberFormat="1" applyFont="1" applyFill="1" applyBorder="1" applyAlignment="1">
      <alignment horizontal="center" vertical="center" wrapText="1"/>
    </xf>
    <xf numFmtId="1" fontId="25" fillId="0" borderId="52" xfId="0" applyNumberFormat="1" applyFont="1" applyFill="1" applyBorder="1" applyAlignment="1">
      <alignment horizontal="center" vertical="center" wrapText="1"/>
    </xf>
    <xf numFmtId="3" fontId="16" fillId="0" borderId="2" xfId="26" applyNumberFormat="1" applyFont="1" applyFill="1" applyBorder="1" applyAlignment="1">
      <alignment horizontal="center" vertical="center" wrapText="1"/>
    </xf>
    <xf numFmtId="3" fontId="16" fillId="0" borderId="21" xfId="26" applyNumberFormat="1" applyFont="1" applyFill="1" applyBorder="1" applyAlignment="1">
      <alignment horizontal="center" vertical="center" wrapText="1"/>
    </xf>
    <xf numFmtId="3" fontId="16" fillId="0" borderId="5" xfId="26" applyNumberFormat="1" applyFont="1" applyFill="1" applyBorder="1" applyAlignment="1">
      <alignment horizontal="center" vertical="center" wrapText="1"/>
    </xf>
    <xf numFmtId="3" fontId="35" fillId="0" borderId="21" xfId="26" applyNumberFormat="1" applyFont="1" applyFill="1" applyBorder="1" applyAlignment="1">
      <alignment horizontal="center" vertical="center" wrapText="1"/>
    </xf>
    <xf numFmtId="3" fontId="35" fillId="0" borderId="5" xfId="26" applyNumberFormat="1" applyFont="1" applyFill="1" applyBorder="1" applyAlignment="1">
      <alignment horizontal="center" vertical="center" wrapText="1"/>
    </xf>
    <xf numFmtId="3" fontId="16" fillId="0" borderId="1" xfId="26" applyNumberFormat="1" applyFont="1" applyFill="1" applyBorder="1" applyAlignment="1">
      <alignment horizontal="center" vertical="center" wrapText="1"/>
    </xf>
    <xf numFmtId="0" fontId="20" fillId="0" borderId="16" xfId="26" applyFont="1" applyFill="1" applyBorder="1" applyAlignment="1">
      <alignment horizontal="center" vertical="center" wrapText="1"/>
    </xf>
    <xf numFmtId="175" fontId="0" fillId="0" borderId="1" xfId="4" applyNumberFormat="1" applyFont="1" applyFill="1" applyBorder="1" applyAlignment="1">
      <alignment horizontal="center" vertical="center"/>
    </xf>
    <xf numFmtId="174" fontId="25" fillId="0" borderId="11" xfId="28" applyNumberFormat="1" applyFont="1" applyFill="1" applyBorder="1" applyAlignment="1">
      <alignment horizontal="center" vertical="center" wrapText="1"/>
    </xf>
    <xf numFmtId="3" fontId="4" fillId="0" borderId="1" xfId="26" applyNumberFormat="1" applyFont="1" applyFill="1" applyBorder="1" applyAlignment="1">
      <alignment horizontal="center" vertical="center" wrapText="1"/>
    </xf>
    <xf numFmtId="3" fontId="34" fillId="0" borderId="1" xfId="26" applyNumberFormat="1" applyFont="1" applyFill="1" applyBorder="1" applyAlignment="1">
      <alignment horizontal="center" vertical="center" wrapText="1"/>
    </xf>
    <xf numFmtId="0" fontId="0" fillId="0" borderId="16" xfId="0" applyFill="1" applyBorder="1"/>
    <xf numFmtId="0" fontId="0" fillId="0" borderId="1" xfId="0" applyFill="1" applyBorder="1"/>
    <xf numFmtId="170" fontId="20" fillId="0" borderId="1" xfId="26" applyNumberFormat="1" applyFont="1" applyFill="1" applyBorder="1" applyAlignment="1">
      <alignment horizontal="center" vertical="center" wrapText="1"/>
    </xf>
    <xf numFmtId="0" fontId="20" fillId="0" borderId="1" xfId="26" applyNumberFormat="1" applyFont="1" applyFill="1" applyBorder="1" applyAlignment="1">
      <alignment horizontal="center" vertical="center"/>
    </xf>
    <xf numFmtId="1" fontId="4" fillId="0" borderId="11" xfId="0" applyNumberFormat="1" applyFont="1" applyFill="1" applyBorder="1" applyAlignment="1">
      <alignment horizontal="center" vertical="center" wrapText="1"/>
    </xf>
    <xf numFmtId="170" fontId="4" fillId="0" borderId="1" xfId="26" applyNumberFormat="1" applyFont="1" applyFill="1" applyBorder="1" applyAlignment="1">
      <alignment horizontal="center" vertical="center" wrapText="1"/>
    </xf>
    <xf numFmtId="170" fontId="4" fillId="0" borderId="1" xfId="26"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0" fontId="4" fillId="0" borderId="1" xfId="19" applyFont="1" applyFill="1" applyBorder="1" applyAlignment="1">
      <alignment horizontal="center" vertical="center" wrapText="1"/>
    </xf>
    <xf numFmtId="182" fontId="25" fillId="0" borderId="1"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0" fontId="16" fillId="6" borderId="5" xfId="19" applyFont="1" applyFill="1" applyBorder="1" applyAlignment="1">
      <alignment horizontal="center" vertical="center" wrapText="1"/>
    </xf>
    <xf numFmtId="0" fontId="16" fillId="6" borderId="52" xfId="19" applyFont="1" applyFill="1" applyBorder="1" applyAlignment="1">
      <alignment horizontal="center" vertical="center" wrapText="1"/>
    </xf>
    <xf numFmtId="0" fontId="20" fillId="0" borderId="41" xfId="19" applyFont="1" applyFill="1" applyBorder="1" applyAlignment="1">
      <alignment horizontal="center" vertical="center" wrapText="1"/>
    </xf>
    <xf numFmtId="0" fontId="20" fillId="0" borderId="5" xfId="19" applyFont="1" applyFill="1" applyBorder="1" applyAlignment="1">
      <alignment horizontal="center" vertical="center" wrapText="1"/>
    </xf>
    <xf numFmtId="3" fontId="20" fillId="0" borderId="5" xfId="26" applyNumberFormat="1" applyFont="1" applyFill="1" applyBorder="1" applyAlignment="1">
      <alignment horizontal="center" vertical="center" wrapText="1"/>
    </xf>
    <xf numFmtId="0" fontId="12" fillId="0" borderId="22" xfId="19" applyFont="1" applyFill="1" applyBorder="1" applyAlignment="1">
      <alignment horizontal="center"/>
    </xf>
    <xf numFmtId="0" fontId="12" fillId="0" borderId="23" xfId="19" applyFont="1" applyFill="1" applyBorder="1" applyAlignment="1">
      <alignment horizontal="center"/>
    </xf>
    <xf numFmtId="0" fontId="12" fillId="0" borderId="25" xfId="19" applyFont="1" applyFill="1" applyBorder="1" applyAlignment="1">
      <alignment horizontal="center"/>
    </xf>
    <xf numFmtId="0" fontId="12" fillId="0" borderId="0" xfId="19" applyFont="1" applyFill="1" applyBorder="1" applyAlignment="1">
      <alignment horizontal="center"/>
    </xf>
    <xf numFmtId="0" fontId="52" fillId="6" borderId="15" xfId="19" applyFont="1" applyFill="1" applyBorder="1" applyAlignment="1">
      <alignment horizontal="center" vertical="center" wrapText="1"/>
    </xf>
    <xf numFmtId="0" fontId="52" fillId="6" borderId="3" xfId="19" applyFont="1" applyFill="1" applyBorder="1" applyAlignment="1">
      <alignment horizontal="center" vertical="center" wrapText="1"/>
    </xf>
    <xf numFmtId="0" fontId="52" fillId="6" borderId="10" xfId="19" applyFont="1" applyFill="1" applyBorder="1" applyAlignment="1">
      <alignment horizontal="center" vertical="center" wrapText="1"/>
    </xf>
    <xf numFmtId="0" fontId="52" fillId="6" borderId="16" xfId="19" applyFont="1" applyFill="1" applyBorder="1" applyAlignment="1">
      <alignment horizontal="center" vertical="center" wrapText="1"/>
    </xf>
    <xf numFmtId="0" fontId="52" fillId="6" borderId="1" xfId="19" applyFont="1" applyFill="1" applyBorder="1" applyAlignment="1">
      <alignment horizontal="center" vertical="center" wrapText="1"/>
    </xf>
    <xf numFmtId="0" fontId="52" fillId="6" borderId="11" xfId="19" applyFont="1" applyFill="1" applyBorder="1" applyAlignment="1">
      <alignment horizontal="center" vertical="center" wrapText="1"/>
    </xf>
    <xf numFmtId="0" fontId="53" fillId="6" borderId="1"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12" xfId="0" applyFont="1" applyFill="1" applyBorder="1" applyAlignment="1">
      <alignment horizontal="center" vertical="center" wrapText="1"/>
    </xf>
    <xf numFmtId="0" fontId="16" fillId="6" borderId="15" xfId="19" applyFont="1" applyFill="1" applyBorder="1" applyAlignment="1">
      <alignment horizontal="center" vertical="center" wrapText="1"/>
    </xf>
    <xf numFmtId="0" fontId="16" fillId="6" borderId="17" xfId="19" applyFont="1" applyFill="1" applyBorder="1" applyAlignment="1">
      <alignment horizontal="center" vertical="center" wrapText="1"/>
    </xf>
    <xf numFmtId="0" fontId="16" fillId="6" borderId="3" xfId="19" applyFont="1" applyFill="1" applyBorder="1" applyAlignment="1">
      <alignment horizontal="center" vertical="center" wrapText="1"/>
    </xf>
    <xf numFmtId="0" fontId="16" fillId="6" borderId="4" xfId="19" applyFont="1" applyFill="1" applyBorder="1" applyAlignment="1">
      <alignment horizontal="center" vertical="center" wrapText="1"/>
    </xf>
  </cellXfs>
  <cellStyles count="31">
    <cellStyle name="Coma 2" xfId="1" xr:uid="{00000000-0005-0000-0000-000000000000}"/>
    <cellStyle name="Coma 2 2" xfId="2" xr:uid="{00000000-0005-0000-0000-000001000000}"/>
    <cellStyle name="Millares" xfId="3" builtinId="3"/>
    <cellStyle name="Millares 10" xfId="28" xr:uid="{00000000-0005-0000-0000-000003000000}"/>
    <cellStyle name="Millares 2" xfId="4" xr:uid="{00000000-0005-0000-0000-000004000000}"/>
    <cellStyle name="Millares 2 2" xfId="5" xr:uid="{00000000-0005-0000-0000-000005000000}"/>
    <cellStyle name="Millares 2 3" xfId="27" xr:uid="{00000000-0005-0000-0000-000006000000}"/>
    <cellStyle name="Millares 3" xfId="6" xr:uid="{00000000-0005-0000-0000-000007000000}"/>
    <cellStyle name="Millares 3 2" xfId="7" xr:uid="{00000000-0005-0000-0000-000008000000}"/>
    <cellStyle name="Millares 4" xfId="8" xr:uid="{00000000-0005-0000-0000-000009000000}"/>
    <cellStyle name="Moneda" xfId="9" builtinId="4"/>
    <cellStyle name="Moneda 2" xfId="10" xr:uid="{00000000-0005-0000-0000-00000B000000}"/>
    <cellStyle name="Moneda 2 2" xfId="11" xr:uid="{00000000-0005-0000-0000-00000C000000}"/>
    <cellStyle name="Moneda 2 2 2" xfId="12" xr:uid="{00000000-0005-0000-0000-00000D000000}"/>
    <cellStyle name="Moneda 2 3" xfId="13" xr:uid="{00000000-0005-0000-0000-00000E000000}"/>
    <cellStyle name="Moneda 2 4 3" xfId="24" xr:uid="{00000000-0005-0000-0000-00000F000000}"/>
    <cellStyle name="Moneda 3" xfId="14"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Normal 4 4 2" xfId="26" xr:uid="{00000000-0005-0000-0000-000018000000}"/>
    <cellStyle name="Porcentaje" xfId="21" builtinId="5"/>
    <cellStyle name="Porcentaje 2" xfId="29" xr:uid="{00000000-0005-0000-0000-00001A000000}"/>
    <cellStyle name="Porcentaje 3" xfId="30" xr:uid="{00000000-0005-0000-0000-00001B000000}"/>
    <cellStyle name="Porcentual 2" xfId="22" xr:uid="{00000000-0005-0000-0000-00001C000000}"/>
    <cellStyle name="Porcentual 2 2" xfId="23" xr:uid="{00000000-0005-0000-0000-00001D000000}"/>
    <cellStyle name="Porcentual 2 2 2" xfId="25" xr:uid="{00000000-0005-0000-0000-00001E000000}"/>
  </cellStyles>
  <dxfs count="0"/>
  <tableStyles count="0" defaultTableStyle="TableStyleMedium9" defaultPivotStyle="PivotStyleLight16"/>
  <colors>
    <mruColors>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923925</xdr:colOff>
      <xdr:row>1</xdr:row>
      <xdr:rowOff>285750</xdr:rowOff>
    </xdr:from>
    <xdr:to>
      <xdr:col>4</xdr:col>
      <xdr:colOff>47625</xdr:colOff>
      <xdr:row>4</xdr:row>
      <xdr:rowOff>9525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552450"/>
          <a:ext cx="2914650" cy="9239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825500</xdr:colOff>
      <xdr:row>0</xdr:row>
      <xdr:rowOff>266700</xdr:rowOff>
    </xdr:from>
    <xdr:to>
      <xdr:col>2</xdr:col>
      <xdr:colOff>1571625</xdr:colOff>
      <xdr:row>3</xdr:row>
      <xdr:rowOff>19050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9850" y="266700"/>
          <a:ext cx="15748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254000</xdr:colOff>
      <xdr:row>0</xdr:row>
      <xdr:rowOff>284692</xdr:rowOff>
    </xdr:from>
    <xdr:to>
      <xdr:col>1</xdr:col>
      <xdr:colOff>789516</xdr:colOff>
      <xdr:row>3</xdr:row>
      <xdr:rowOff>20135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284692"/>
          <a:ext cx="535516" cy="887968"/>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257040</xdr:colOff>
      <xdr:row>0</xdr:row>
      <xdr:rowOff>57978</xdr:rowOff>
    </xdr:from>
    <xdr:to>
      <xdr:col>2</xdr:col>
      <xdr:colOff>525918</xdr:colOff>
      <xdr:row>3</xdr:row>
      <xdr:rowOff>184939</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8065" y="57978"/>
          <a:ext cx="1288053" cy="698461"/>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9"/>
  <sheetViews>
    <sheetView view="pageBreakPreview" topLeftCell="A11" zoomScale="60" zoomScaleNormal="60" workbookViewId="0">
      <pane xSplit="9" ySplit="2" topLeftCell="AL13" activePane="bottomRight" state="frozen"/>
      <selection activeCell="A11" sqref="A11"/>
      <selection pane="topRight" activeCell="J11" sqref="J11"/>
      <selection pane="bottomLeft" activeCell="A13" sqref="A13"/>
      <selection pane="bottomRight" activeCell="AM26" sqref="AM26"/>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7.42578125" style="1" customWidth="1"/>
    <col min="7" max="7" width="19.5703125" style="1" customWidth="1"/>
    <col min="8" max="8" width="12.85546875" style="1" customWidth="1"/>
    <col min="9" max="9" width="13.5703125" style="20" customWidth="1"/>
    <col min="10" max="10" width="12.7109375" style="27" customWidth="1"/>
    <col min="11" max="11" width="12.7109375" style="20" customWidth="1"/>
    <col min="12" max="12" width="19" style="28" customWidth="1"/>
    <col min="13" max="13" width="12.7109375" style="27" customWidth="1"/>
    <col min="14" max="14" width="14.28515625" style="27" customWidth="1"/>
    <col min="15" max="15" width="17" style="27" customWidth="1"/>
    <col min="16" max="16" width="12.140625" style="27" customWidth="1"/>
    <col min="17" max="17" width="12.7109375" style="28" customWidth="1"/>
    <col min="18" max="18" width="9.28515625" style="27" customWidth="1"/>
    <col min="19" max="21" width="12.7109375" style="27" customWidth="1"/>
    <col min="22" max="22" width="12.7109375" style="28" customWidth="1"/>
    <col min="23" max="26" width="12.7109375" style="27" customWidth="1"/>
    <col min="27" max="32" width="12.7109375" style="28" customWidth="1"/>
    <col min="33" max="33" width="12.85546875" style="1" customWidth="1"/>
    <col min="34" max="34" width="16.5703125" style="1" customWidth="1"/>
    <col min="35" max="35" width="12.85546875" style="1" customWidth="1"/>
    <col min="36" max="36" width="18.85546875" style="1" customWidth="1"/>
    <col min="37" max="37" width="13.140625" style="1" customWidth="1"/>
    <col min="38" max="38" width="14.5703125" style="1" customWidth="1"/>
    <col min="39" max="39" width="60"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18"/>
      <c r="J1" s="18"/>
      <c r="K1" s="18"/>
      <c r="L1" s="18"/>
      <c r="M1" s="18"/>
      <c r="N1" s="18"/>
      <c r="O1" s="18"/>
      <c r="P1" s="18"/>
      <c r="Q1" s="18"/>
      <c r="R1" s="18"/>
      <c r="S1" s="18"/>
      <c r="T1" s="18"/>
      <c r="U1" s="18"/>
      <c r="V1" s="18"/>
      <c r="W1" s="18"/>
      <c r="X1" s="18"/>
      <c r="Y1" s="18"/>
      <c r="Z1" s="18"/>
      <c r="AA1" s="18"/>
      <c r="AB1" s="18"/>
      <c r="AC1" s="18"/>
      <c r="AD1" s="18"/>
      <c r="AE1" s="18"/>
      <c r="AF1" s="18"/>
      <c r="AG1" s="4"/>
      <c r="AH1" s="4"/>
      <c r="AI1" s="4"/>
      <c r="AJ1" s="4"/>
      <c r="AK1" s="4"/>
      <c r="AL1" s="4"/>
      <c r="AM1" s="4"/>
      <c r="AN1" s="4"/>
      <c r="AO1" s="4"/>
      <c r="AP1" s="4"/>
      <c r="AQ1" s="4"/>
    </row>
    <row r="2" spans="1:43" ht="38.25" customHeight="1" x14ac:dyDescent="0.25">
      <c r="A2" s="609"/>
      <c r="B2" s="610"/>
      <c r="C2" s="610"/>
      <c r="D2" s="610"/>
      <c r="E2" s="610"/>
      <c r="F2" s="611"/>
      <c r="G2" s="616" t="s">
        <v>0</v>
      </c>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7"/>
    </row>
    <row r="3" spans="1:43" ht="28.5" customHeight="1" x14ac:dyDescent="0.25">
      <c r="A3" s="612"/>
      <c r="B3" s="613"/>
      <c r="C3" s="613"/>
      <c r="D3" s="613"/>
      <c r="E3" s="613"/>
      <c r="F3" s="614"/>
      <c r="G3" s="592" t="s">
        <v>112</v>
      </c>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3"/>
    </row>
    <row r="4" spans="1:43" ht="27.75" customHeight="1" x14ac:dyDescent="0.25">
      <c r="A4" s="612"/>
      <c r="B4" s="613"/>
      <c r="C4" s="613"/>
      <c r="D4" s="613"/>
      <c r="E4" s="613"/>
      <c r="F4" s="614"/>
      <c r="G4" s="592" t="s">
        <v>1</v>
      </c>
      <c r="H4" s="592"/>
      <c r="I4" s="592"/>
      <c r="J4" s="592"/>
      <c r="K4" s="592"/>
      <c r="L4" s="592"/>
      <c r="M4" s="592"/>
      <c r="N4" s="592"/>
      <c r="O4" s="592"/>
      <c r="P4" s="592" t="s">
        <v>115</v>
      </c>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3"/>
    </row>
    <row r="5" spans="1:43" ht="26.25" customHeight="1" x14ac:dyDescent="0.25">
      <c r="A5" s="612"/>
      <c r="B5" s="613"/>
      <c r="C5" s="613"/>
      <c r="D5" s="613"/>
      <c r="E5" s="613"/>
      <c r="F5" s="614"/>
      <c r="G5" s="592" t="s">
        <v>3</v>
      </c>
      <c r="H5" s="592"/>
      <c r="I5" s="592"/>
      <c r="J5" s="592"/>
      <c r="K5" s="592"/>
      <c r="L5" s="592"/>
      <c r="M5" s="592"/>
      <c r="N5" s="592"/>
      <c r="O5" s="592"/>
      <c r="P5" s="592" t="s">
        <v>116</v>
      </c>
      <c r="Q5" s="592"/>
      <c r="R5" s="592"/>
      <c r="S5" s="592"/>
      <c r="T5" s="592"/>
      <c r="U5" s="592"/>
      <c r="V5" s="592"/>
      <c r="W5" s="592"/>
      <c r="X5" s="592"/>
      <c r="Y5" s="592"/>
      <c r="Z5" s="592"/>
      <c r="AA5" s="592"/>
      <c r="AB5" s="592"/>
      <c r="AC5" s="592"/>
      <c r="AD5" s="592"/>
      <c r="AE5" s="592"/>
      <c r="AF5" s="592"/>
      <c r="AG5" s="592"/>
      <c r="AH5" s="592"/>
      <c r="AI5" s="592"/>
      <c r="AJ5" s="592"/>
      <c r="AK5" s="592"/>
      <c r="AL5" s="592"/>
      <c r="AM5" s="592"/>
      <c r="AN5" s="592"/>
      <c r="AO5" s="592"/>
      <c r="AP5" s="592"/>
      <c r="AQ5" s="593"/>
    </row>
    <row r="6" spans="1:43" ht="15.75" x14ac:dyDescent="0.25">
      <c r="A6" s="35"/>
      <c r="B6" s="36"/>
      <c r="C6" s="36"/>
      <c r="D6" s="36"/>
      <c r="E6" s="36"/>
      <c r="F6" s="36"/>
      <c r="G6" s="36"/>
      <c r="H6" s="36"/>
      <c r="I6" s="37"/>
      <c r="J6" s="37"/>
      <c r="K6" s="37"/>
      <c r="L6" s="37"/>
      <c r="M6" s="37"/>
      <c r="N6" s="37"/>
      <c r="O6" s="37"/>
      <c r="P6" s="37"/>
      <c r="Q6" s="37"/>
      <c r="R6" s="37"/>
      <c r="S6" s="37"/>
      <c r="T6" s="37"/>
      <c r="U6" s="37"/>
      <c r="V6" s="37"/>
      <c r="W6" s="37"/>
      <c r="X6" s="37"/>
      <c r="Y6" s="37"/>
      <c r="Z6" s="37"/>
      <c r="AA6" s="37"/>
      <c r="AB6" s="37"/>
      <c r="AC6" s="37"/>
      <c r="AD6" s="37"/>
      <c r="AE6" s="37"/>
      <c r="AF6" s="37"/>
      <c r="AG6" s="36"/>
      <c r="AH6" s="36"/>
      <c r="AI6" s="36"/>
      <c r="AJ6" s="36"/>
      <c r="AK6" s="36"/>
      <c r="AL6" s="36"/>
      <c r="AM6" s="36"/>
      <c r="AN6" s="36"/>
      <c r="AO6" s="36"/>
      <c r="AP6" s="36"/>
      <c r="AQ6" s="38"/>
    </row>
    <row r="7" spans="1:43" ht="30" customHeight="1" x14ac:dyDescent="0.25">
      <c r="A7" s="620" t="s">
        <v>4</v>
      </c>
      <c r="B7" s="592"/>
      <c r="C7" s="592"/>
      <c r="D7" s="592"/>
      <c r="E7" s="592"/>
      <c r="F7" s="592"/>
      <c r="G7" s="592"/>
      <c r="H7" s="592"/>
      <c r="I7" s="592"/>
      <c r="J7" s="592"/>
      <c r="K7" s="592"/>
      <c r="L7" s="592"/>
      <c r="M7" s="592"/>
      <c r="N7" s="592"/>
      <c r="O7" s="592"/>
      <c r="P7" s="623" t="s">
        <v>114</v>
      </c>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4"/>
    </row>
    <row r="8" spans="1:43" ht="57.75" customHeight="1" thickBot="1" x14ac:dyDescent="0.3">
      <c r="A8" s="621" t="s">
        <v>2</v>
      </c>
      <c r="B8" s="622"/>
      <c r="C8" s="622" t="s">
        <v>2</v>
      </c>
      <c r="D8" s="622"/>
      <c r="E8" s="622"/>
      <c r="F8" s="622"/>
      <c r="G8" s="622"/>
      <c r="H8" s="622"/>
      <c r="I8" s="622"/>
      <c r="J8" s="622"/>
      <c r="K8" s="622"/>
      <c r="L8" s="622"/>
      <c r="M8" s="622"/>
      <c r="N8" s="622"/>
      <c r="O8" s="622"/>
      <c r="P8" s="618" t="s">
        <v>517</v>
      </c>
      <c r="Q8" s="618"/>
      <c r="R8" s="618"/>
      <c r="S8" s="618"/>
      <c r="T8" s="618"/>
      <c r="U8" s="618"/>
      <c r="V8" s="618"/>
      <c r="W8" s="618"/>
      <c r="X8" s="618"/>
      <c r="Y8" s="618"/>
      <c r="Z8" s="618"/>
      <c r="AA8" s="618"/>
      <c r="AB8" s="618"/>
      <c r="AC8" s="618"/>
      <c r="AD8" s="618"/>
      <c r="AE8" s="618"/>
      <c r="AF8" s="618"/>
      <c r="AG8" s="618"/>
      <c r="AH8" s="618"/>
      <c r="AI8" s="618"/>
      <c r="AJ8" s="618"/>
      <c r="AK8" s="618"/>
      <c r="AL8" s="618"/>
      <c r="AM8" s="618"/>
      <c r="AN8" s="618"/>
      <c r="AO8" s="618"/>
      <c r="AP8" s="618"/>
      <c r="AQ8" s="619"/>
    </row>
    <row r="9" spans="1:43" ht="36" customHeight="1" thickBot="1" x14ac:dyDescent="0.3">
      <c r="A9" s="32"/>
      <c r="B9" s="33"/>
      <c r="C9" s="33"/>
      <c r="D9" s="33"/>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6"/>
      <c r="AH9" s="36"/>
      <c r="AI9" s="36"/>
      <c r="AJ9" s="36"/>
      <c r="AK9" s="36"/>
      <c r="AL9" s="36"/>
      <c r="AM9" s="36"/>
      <c r="AN9" s="36"/>
      <c r="AO9" s="36"/>
      <c r="AP9" s="36"/>
      <c r="AQ9" s="38"/>
    </row>
    <row r="10" spans="1:43" s="2" customFormat="1" ht="70.5" customHeight="1" x14ac:dyDescent="0.25">
      <c r="A10" s="615" t="s">
        <v>90</v>
      </c>
      <c r="B10" s="601"/>
      <c r="C10" s="601" t="s">
        <v>93</v>
      </c>
      <c r="D10" s="601"/>
      <c r="E10" s="601" t="s">
        <v>95</v>
      </c>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t="s">
        <v>103</v>
      </c>
      <c r="AL10" s="601" t="s">
        <v>104</v>
      </c>
      <c r="AM10" s="594" t="s">
        <v>105</v>
      </c>
      <c r="AN10" s="594" t="s">
        <v>106</v>
      </c>
      <c r="AO10" s="594" t="s">
        <v>107</v>
      </c>
      <c r="AP10" s="594" t="s">
        <v>108</v>
      </c>
      <c r="AQ10" s="597" t="s">
        <v>109</v>
      </c>
    </row>
    <row r="11" spans="1:43" s="3" customFormat="1" ht="45.75" customHeight="1" x14ac:dyDescent="0.2">
      <c r="A11" s="588" t="s">
        <v>91</v>
      </c>
      <c r="B11" s="590" t="s">
        <v>92</v>
      </c>
      <c r="C11" s="590" t="s">
        <v>73</v>
      </c>
      <c r="D11" s="590" t="s">
        <v>94</v>
      </c>
      <c r="E11" s="590" t="s">
        <v>96</v>
      </c>
      <c r="F11" s="590" t="s">
        <v>97</v>
      </c>
      <c r="G11" s="590" t="s">
        <v>98</v>
      </c>
      <c r="H11" s="590" t="s">
        <v>99</v>
      </c>
      <c r="I11" s="590" t="s">
        <v>100</v>
      </c>
      <c r="J11" s="603" t="s">
        <v>101</v>
      </c>
      <c r="K11" s="604"/>
      <c r="L11" s="604"/>
      <c r="M11" s="604"/>
      <c r="N11" s="604"/>
      <c r="O11" s="604"/>
      <c r="P11" s="604"/>
      <c r="Q11" s="604"/>
      <c r="R11" s="604"/>
      <c r="S11" s="604"/>
      <c r="T11" s="604"/>
      <c r="U11" s="604"/>
      <c r="V11" s="604"/>
      <c r="W11" s="604"/>
      <c r="X11" s="604"/>
      <c r="Y11" s="604"/>
      <c r="Z11" s="604"/>
      <c r="AA11" s="604"/>
      <c r="AB11" s="604"/>
      <c r="AC11" s="604"/>
      <c r="AD11" s="604"/>
      <c r="AE11" s="604"/>
      <c r="AF11" s="605"/>
      <c r="AG11" s="602" t="s">
        <v>102</v>
      </c>
      <c r="AH11" s="602"/>
      <c r="AI11" s="602"/>
      <c r="AJ11" s="602"/>
      <c r="AK11" s="590"/>
      <c r="AL11" s="590"/>
      <c r="AM11" s="595"/>
      <c r="AN11" s="595"/>
      <c r="AO11" s="595"/>
      <c r="AP11" s="595"/>
      <c r="AQ11" s="598"/>
    </row>
    <row r="12" spans="1:43" s="3" customFormat="1" ht="51" customHeight="1" x14ac:dyDescent="0.2">
      <c r="A12" s="588"/>
      <c r="B12" s="590"/>
      <c r="C12" s="590"/>
      <c r="D12" s="590"/>
      <c r="E12" s="590"/>
      <c r="F12" s="590"/>
      <c r="G12" s="590"/>
      <c r="H12" s="590"/>
      <c r="I12" s="590"/>
      <c r="J12" s="602">
        <v>2012</v>
      </c>
      <c r="K12" s="602"/>
      <c r="L12" s="602"/>
      <c r="M12" s="602">
        <v>2013</v>
      </c>
      <c r="N12" s="602"/>
      <c r="O12" s="602"/>
      <c r="P12" s="602"/>
      <c r="Q12" s="602"/>
      <c r="R12" s="602">
        <v>2014</v>
      </c>
      <c r="S12" s="602"/>
      <c r="T12" s="602"/>
      <c r="U12" s="602"/>
      <c r="V12" s="602"/>
      <c r="W12" s="602">
        <v>2015</v>
      </c>
      <c r="X12" s="602"/>
      <c r="Y12" s="602"/>
      <c r="Z12" s="602"/>
      <c r="AA12" s="602"/>
      <c r="AB12" s="602">
        <v>2016</v>
      </c>
      <c r="AC12" s="602"/>
      <c r="AD12" s="602"/>
      <c r="AE12" s="602"/>
      <c r="AF12" s="602"/>
      <c r="AG12" s="590" t="s">
        <v>5</v>
      </c>
      <c r="AH12" s="590" t="s">
        <v>6</v>
      </c>
      <c r="AI12" s="590" t="s">
        <v>7</v>
      </c>
      <c r="AJ12" s="590" t="s">
        <v>8</v>
      </c>
      <c r="AK12" s="590"/>
      <c r="AL12" s="590"/>
      <c r="AM12" s="595"/>
      <c r="AN12" s="595"/>
      <c r="AO12" s="595"/>
      <c r="AP12" s="595"/>
      <c r="AQ12" s="598"/>
    </row>
    <row r="13" spans="1:43" s="3" customFormat="1" ht="54" customHeight="1" thickBot="1" x14ac:dyDescent="0.25">
      <c r="A13" s="589"/>
      <c r="B13" s="591"/>
      <c r="C13" s="591"/>
      <c r="D13" s="591"/>
      <c r="E13" s="591"/>
      <c r="F13" s="591"/>
      <c r="G13" s="591"/>
      <c r="H13" s="591"/>
      <c r="I13" s="591"/>
      <c r="J13" s="46" t="s">
        <v>7</v>
      </c>
      <c r="K13" s="46" t="s">
        <v>8</v>
      </c>
      <c r="L13" s="46" t="s">
        <v>31</v>
      </c>
      <c r="M13" s="46" t="s">
        <v>5</v>
      </c>
      <c r="N13" s="46" t="s">
        <v>6</v>
      </c>
      <c r="O13" s="46" t="s">
        <v>7</v>
      </c>
      <c r="P13" s="46" t="s">
        <v>8</v>
      </c>
      <c r="Q13" s="46" t="s">
        <v>31</v>
      </c>
      <c r="R13" s="46" t="s">
        <v>5</v>
      </c>
      <c r="S13" s="46" t="s">
        <v>6</v>
      </c>
      <c r="T13" s="46" t="s">
        <v>7</v>
      </c>
      <c r="U13" s="46" t="s">
        <v>8</v>
      </c>
      <c r="V13" s="46" t="s">
        <v>31</v>
      </c>
      <c r="W13" s="46" t="s">
        <v>5</v>
      </c>
      <c r="X13" s="46" t="s">
        <v>6</v>
      </c>
      <c r="Y13" s="46" t="s">
        <v>7</v>
      </c>
      <c r="Z13" s="46" t="s">
        <v>8</v>
      </c>
      <c r="AA13" s="46" t="s">
        <v>31</v>
      </c>
      <c r="AB13" s="46" t="s">
        <v>5</v>
      </c>
      <c r="AC13" s="46" t="s">
        <v>6</v>
      </c>
      <c r="AD13" s="46" t="s">
        <v>7</v>
      </c>
      <c r="AE13" s="46" t="s">
        <v>8</v>
      </c>
      <c r="AF13" s="46" t="s">
        <v>31</v>
      </c>
      <c r="AG13" s="600"/>
      <c r="AH13" s="600"/>
      <c r="AI13" s="600"/>
      <c r="AJ13" s="600"/>
      <c r="AK13" s="600"/>
      <c r="AL13" s="591"/>
      <c r="AM13" s="596"/>
      <c r="AN13" s="596"/>
      <c r="AO13" s="596"/>
      <c r="AP13" s="596"/>
      <c r="AQ13" s="599"/>
    </row>
    <row r="14" spans="1:43" s="74" customFormat="1" ht="389.25" customHeight="1" thickBot="1" x14ac:dyDescent="0.25">
      <c r="A14" s="581">
        <v>179</v>
      </c>
      <c r="B14" s="582" t="s">
        <v>117</v>
      </c>
      <c r="C14" s="260">
        <v>299</v>
      </c>
      <c r="D14" s="110" t="s">
        <v>118</v>
      </c>
      <c r="E14" s="260">
        <v>314</v>
      </c>
      <c r="F14" s="259" t="s">
        <v>119</v>
      </c>
      <c r="G14" s="259" t="s">
        <v>125</v>
      </c>
      <c r="H14" s="260" t="s">
        <v>122</v>
      </c>
      <c r="I14" s="112">
        <v>32</v>
      </c>
      <c r="J14" s="113">
        <v>1.6</v>
      </c>
      <c r="K14" s="114">
        <v>1.6</v>
      </c>
      <c r="L14" s="114">
        <v>1.25</v>
      </c>
      <c r="M14" s="114">
        <v>13.4</v>
      </c>
      <c r="N14" s="114">
        <v>13.4</v>
      </c>
      <c r="O14" s="114">
        <v>13.4</v>
      </c>
      <c r="P14" s="114">
        <v>13.4</v>
      </c>
      <c r="Q14" s="115">
        <f>7.51</f>
        <v>7.51</v>
      </c>
      <c r="R14" s="116">
        <v>16</v>
      </c>
      <c r="S14" s="116">
        <v>16</v>
      </c>
      <c r="T14" s="116">
        <v>14</v>
      </c>
      <c r="U14" s="252">
        <v>14</v>
      </c>
      <c r="V14" s="123">
        <v>13.62</v>
      </c>
      <c r="W14" s="326">
        <v>30</v>
      </c>
      <c r="X14" s="113">
        <v>30</v>
      </c>
      <c r="Y14" s="113">
        <v>30</v>
      </c>
      <c r="Z14" s="113"/>
      <c r="AA14" s="112"/>
      <c r="AB14" s="116">
        <v>57</v>
      </c>
      <c r="AC14" s="116"/>
      <c r="AD14" s="116"/>
      <c r="AE14" s="112"/>
      <c r="AF14" s="112"/>
      <c r="AG14" s="327">
        <f>+V14+0.53-0.2</f>
        <v>13.95</v>
      </c>
      <c r="AH14" s="115">
        <v>14.625999999999999</v>
      </c>
      <c r="AI14" s="115">
        <v>30</v>
      </c>
      <c r="AJ14" s="115"/>
      <c r="AK14" s="453">
        <f>AH14/X14</f>
        <v>0.48753333333333332</v>
      </c>
      <c r="AL14" s="118">
        <f>AH14/I14</f>
        <v>0.45706249999999998</v>
      </c>
      <c r="AM14" s="472" t="s">
        <v>553</v>
      </c>
      <c r="AN14" s="473" t="s">
        <v>525</v>
      </c>
      <c r="AO14" s="474" t="s">
        <v>526</v>
      </c>
      <c r="AP14" s="475" t="s">
        <v>527</v>
      </c>
      <c r="AQ14" s="476" t="s">
        <v>528</v>
      </c>
    </row>
    <row r="15" spans="1:43" s="3" customFormat="1" ht="167.25" customHeight="1" thickBot="1" x14ac:dyDescent="0.25">
      <c r="A15" s="581"/>
      <c r="B15" s="582"/>
      <c r="C15" s="109">
        <v>300</v>
      </c>
      <c r="D15" s="110" t="s">
        <v>123</v>
      </c>
      <c r="E15" s="109">
        <v>315</v>
      </c>
      <c r="F15" s="111" t="s">
        <v>124</v>
      </c>
      <c r="G15" s="111" t="s">
        <v>128</v>
      </c>
      <c r="H15" s="109" t="s">
        <v>120</v>
      </c>
      <c r="I15" s="112">
        <v>8</v>
      </c>
      <c r="J15" s="116"/>
      <c r="K15" s="112"/>
      <c r="L15" s="112">
        <v>0</v>
      </c>
      <c r="M15" s="116">
        <v>4</v>
      </c>
      <c r="N15" s="116">
        <v>4</v>
      </c>
      <c r="O15" s="116">
        <v>4</v>
      </c>
      <c r="P15" s="116">
        <v>4</v>
      </c>
      <c r="Q15" s="449">
        <v>4</v>
      </c>
      <c r="R15" s="116">
        <v>4</v>
      </c>
      <c r="S15" s="116">
        <v>4</v>
      </c>
      <c r="T15" s="116">
        <v>4</v>
      </c>
      <c r="U15" s="254">
        <v>4</v>
      </c>
      <c r="V15" s="123">
        <v>2.2999999999999998</v>
      </c>
      <c r="W15" s="328">
        <v>1.7</v>
      </c>
      <c r="X15" s="116">
        <v>1.7</v>
      </c>
      <c r="Y15" s="116">
        <v>1.7</v>
      </c>
      <c r="Z15" s="116">
        <v>0</v>
      </c>
      <c r="AA15" s="112"/>
      <c r="AB15" s="116">
        <v>0</v>
      </c>
      <c r="AC15" s="116">
        <v>0</v>
      </c>
      <c r="AD15" s="116"/>
      <c r="AE15" s="112"/>
      <c r="AF15" s="112"/>
      <c r="AG15" s="115">
        <v>1.7</v>
      </c>
      <c r="AH15" s="449">
        <v>1.7</v>
      </c>
      <c r="AI15" s="449">
        <v>1.7</v>
      </c>
      <c r="AJ15" s="449"/>
      <c r="AK15" s="453">
        <f>AH15/X15</f>
        <v>1</v>
      </c>
      <c r="AL15" s="118">
        <v>1</v>
      </c>
      <c r="AM15" s="477" t="s">
        <v>529</v>
      </c>
      <c r="AN15" s="478" t="s">
        <v>373</v>
      </c>
      <c r="AO15" s="478" t="s">
        <v>373</v>
      </c>
      <c r="AP15" s="479" t="s">
        <v>530</v>
      </c>
      <c r="AQ15" s="480" t="s">
        <v>436</v>
      </c>
    </row>
    <row r="16" spans="1:43" s="3" customFormat="1" ht="409.6" customHeight="1" x14ac:dyDescent="0.2">
      <c r="A16" s="581"/>
      <c r="B16" s="582"/>
      <c r="C16" s="586">
        <v>302</v>
      </c>
      <c r="D16" s="584" t="s">
        <v>126</v>
      </c>
      <c r="E16" s="109">
        <v>317</v>
      </c>
      <c r="F16" s="111" t="s">
        <v>127</v>
      </c>
      <c r="G16" s="111" t="s">
        <v>128</v>
      </c>
      <c r="H16" s="109" t="s">
        <v>120</v>
      </c>
      <c r="I16" s="112">
        <v>40</v>
      </c>
      <c r="J16" s="116"/>
      <c r="K16" s="112"/>
      <c r="L16" s="112">
        <v>0</v>
      </c>
      <c r="M16" s="116">
        <v>2</v>
      </c>
      <c r="N16" s="116">
        <v>2</v>
      </c>
      <c r="O16" s="116">
        <v>2</v>
      </c>
      <c r="P16" s="116">
        <v>2</v>
      </c>
      <c r="Q16" s="449">
        <v>0.31</v>
      </c>
      <c r="R16" s="116">
        <v>2</v>
      </c>
      <c r="S16" s="116">
        <v>2</v>
      </c>
      <c r="T16" s="116">
        <v>2</v>
      </c>
      <c r="U16" s="255">
        <v>1.56</v>
      </c>
      <c r="V16" s="123"/>
      <c r="W16" s="253">
        <v>0</v>
      </c>
      <c r="X16" s="113">
        <v>0</v>
      </c>
      <c r="Y16" s="113"/>
      <c r="Z16" s="113"/>
      <c r="AA16" s="114"/>
      <c r="AB16" s="116">
        <v>0</v>
      </c>
      <c r="AC16" s="116"/>
      <c r="AD16" s="116"/>
      <c r="AE16" s="112"/>
      <c r="AF16" s="112"/>
      <c r="AG16" s="115"/>
      <c r="AH16" s="449"/>
      <c r="AI16" s="449"/>
      <c r="AJ16" s="449"/>
      <c r="AK16" s="119">
        <v>0</v>
      </c>
      <c r="AL16" s="118">
        <f>(0.31+1.56)/40</f>
        <v>4.675E-2</v>
      </c>
      <c r="AM16" s="479" t="s">
        <v>437</v>
      </c>
      <c r="AN16" s="478"/>
      <c r="AO16" s="478"/>
      <c r="AP16" s="479"/>
      <c r="AQ16" s="480"/>
    </row>
    <row r="17" spans="1:45" s="3" customFormat="1" ht="263.25" customHeight="1" thickBot="1" x14ac:dyDescent="0.25">
      <c r="A17" s="581"/>
      <c r="B17" s="582"/>
      <c r="C17" s="587"/>
      <c r="D17" s="585"/>
      <c r="E17" s="194">
        <v>580</v>
      </c>
      <c r="F17" s="193" t="s">
        <v>372</v>
      </c>
      <c r="G17" s="193" t="s">
        <v>128</v>
      </c>
      <c r="H17" s="194"/>
      <c r="I17" s="112"/>
      <c r="J17" s="116"/>
      <c r="K17" s="112"/>
      <c r="L17" s="112"/>
      <c r="M17" s="116"/>
      <c r="N17" s="116"/>
      <c r="O17" s="116"/>
      <c r="P17" s="116"/>
      <c r="Q17" s="449"/>
      <c r="R17" s="116"/>
      <c r="S17" s="116"/>
      <c r="T17" s="254">
        <v>30</v>
      </c>
      <c r="U17" s="254">
        <v>30</v>
      </c>
      <c r="V17" s="123">
        <v>69.929999999999993</v>
      </c>
      <c r="W17" s="339">
        <v>95.93</v>
      </c>
      <c r="X17" s="113">
        <v>95.93</v>
      </c>
      <c r="Y17" s="113">
        <v>95.93</v>
      </c>
      <c r="Z17" s="113"/>
      <c r="AA17" s="114"/>
      <c r="AB17" s="116">
        <v>40</v>
      </c>
      <c r="AC17" s="116"/>
      <c r="AD17" s="116"/>
      <c r="AE17" s="112"/>
      <c r="AF17" s="112"/>
      <c r="AG17" s="449">
        <f>V17+4.5</f>
        <v>74.429999999999993</v>
      </c>
      <c r="AH17" s="449">
        <v>85.929999999999993</v>
      </c>
      <c r="AI17" s="449">
        <v>327.24</v>
      </c>
      <c r="AJ17" s="449"/>
      <c r="AK17" s="119">
        <f>AH17/X17</f>
        <v>0.89575732304805578</v>
      </c>
      <c r="AL17" s="118">
        <v>0.74429999999999996</v>
      </c>
      <c r="AM17" s="481" t="s">
        <v>554</v>
      </c>
      <c r="AN17" s="478" t="s">
        <v>373</v>
      </c>
      <c r="AO17" s="478" t="s">
        <v>373</v>
      </c>
      <c r="AP17" s="477" t="s">
        <v>531</v>
      </c>
      <c r="AQ17" s="482" t="s">
        <v>532</v>
      </c>
    </row>
    <row r="18" spans="1:45" s="3" customFormat="1" ht="167.25" customHeight="1" thickBot="1" x14ac:dyDescent="0.25">
      <c r="A18" s="581"/>
      <c r="B18" s="582"/>
      <c r="C18" s="109">
        <v>303</v>
      </c>
      <c r="D18" s="110" t="s">
        <v>129</v>
      </c>
      <c r="E18" s="109">
        <v>318</v>
      </c>
      <c r="F18" s="111" t="s">
        <v>130</v>
      </c>
      <c r="G18" s="111" t="s">
        <v>128</v>
      </c>
      <c r="H18" s="109" t="s">
        <v>122</v>
      </c>
      <c r="I18" s="112">
        <v>45</v>
      </c>
      <c r="J18" s="116"/>
      <c r="K18" s="112">
        <v>10</v>
      </c>
      <c r="L18" s="114">
        <v>1.5</v>
      </c>
      <c r="M18" s="113">
        <v>12.5</v>
      </c>
      <c r="N18" s="113">
        <v>12.5</v>
      </c>
      <c r="O18" s="113">
        <v>12.5</v>
      </c>
      <c r="P18" s="113">
        <v>12.5</v>
      </c>
      <c r="Q18" s="115">
        <v>12.5</v>
      </c>
      <c r="R18" s="116">
        <v>25</v>
      </c>
      <c r="S18" s="116">
        <v>25</v>
      </c>
      <c r="T18" s="116">
        <v>25</v>
      </c>
      <c r="U18" s="256">
        <v>25</v>
      </c>
      <c r="V18" s="123">
        <v>25</v>
      </c>
      <c r="W18" s="328">
        <v>40</v>
      </c>
      <c r="X18" s="116">
        <v>40</v>
      </c>
      <c r="Y18" s="116">
        <v>40</v>
      </c>
      <c r="Z18" s="112"/>
      <c r="AA18" s="112"/>
      <c r="AB18" s="116">
        <v>45</v>
      </c>
      <c r="AC18" s="116"/>
      <c r="AD18" s="116"/>
      <c r="AE18" s="112"/>
      <c r="AF18" s="112"/>
      <c r="AG18" s="340">
        <f>+V18+4.46</f>
        <v>29.46</v>
      </c>
      <c r="AH18" s="449">
        <v>29.46</v>
      </c>
      <c r="AI18" s="449">
        <v>40</v>
      </c>
      <c r="AJ18" s="449"/>
      <c r="AK18" s="117">
        <f>AH18/X18</f>
        <v>0.73650000000000004</v>
      </c>
      <c r="AL18" s="118">
        <f>AH18/I18</f>
        <v>0.65466666666666673</v>
      </c>
      <c r="AM18" s="477" t="s">
        <v>533</v>
      </c>
      <c r="AN18" s="478" t="s">
        <v>373</v>
      </c>
      <c r="AO18" s="478" t="s">
        <v>373</v>
      </c>
      <c r="AP18" s="477" t="s">
        <v>534</v>
      </c>
      <c r="AQ18" s="480" t="s">
        <v>497</v>
      </c>
    </row>
    <row r="19" spans="1:45" s="3" customFormat="1" ht="167.25" customHeight="1" thickBot="1" x14ac:dyDescent="0.25">
      <c r="A19" s="581"/>
      <c r="B19" s="582"/>
      <c r="C19" s="583">
        <v>304</v>
      </c>
      <c r="D19" s="582" t="s">
        <v>131</v>
      </c>
      <c r="E19" s="109">
        <v>319</v>
      </c>
      <c r="F19" s="111" t="s">
        <v>132</v>
      </c>
      <c r="G19" s="111" t="s">
        <v>128</v>
      </c>
      <c r="H19" s="109" t="s">
        <v>122</v>
      </c>
      <c r="I19" s="112">
        <v>520</v>
      </c>
      <c r="J19" s="116"/>
      <c r="K19" s="112"/>
      <c r="L19" s="112">
        <v>0</v>
      </c>
      <c r="M19" s="116">
        <v>120</v>
      </c>
      <c r="N19" s="116">
        <v>120</v>
      </c>
      <c r="O19" s="116">
        <v>120</v>
      </c>
      <c r="P19" s="116">
        <v>120</v>
      </c>
      <c r="Q19" s="120">
        <v>73.180000000000007</v>
      </c>
      <c r="R19" s="116">
        <v>180</v>
      </c>
      <c r="S19" s="116">
        <v>180</v>
      </c>
      <c r="T19" s="116">
        <v>133.34</v>
      </c>
      <c r="U19" s="257">
        <f>+T19</f>
        <v>133.34</v>
      </c>
      <c r="V19" s="123">
        <v>118.29</v>
      </c>
      <c r="W19" s="328">
        <v>260</v>
      </c>
      <c r="X19" s="113">
        <v>137.07</v>
      </c>
      <c r="Y19" s="116">
        <v>137.07</v>
      </c>
      <c r="Z19" s="116"/>
      <c r="AA19" s="112"/>
      <c r="AB19" s="116">
        <v>520</v>
      </c>
      <c r="AC19" s="116"/>
      <c r="AD19" s="116"/>
      <c r="AE19" s="112"/>
      <c r="AF19" s="112"/>
      <c r="AG19" s="115">
        <f>+V19+2.23</f>
        <v>120.52000000000001</v>
      </c>
      <c r="AH19" s="120">
        <v>126.10900000000001</v>
      </c>
      <c r="AI19" s="120">
        <v>137.07</v>
      </c>
      <c r="AJ19" s="120"/>
      <c r="AK19" s="117">
        <f>AH19/X19</f>
        <v>0.92003355949514853</v>
      </c>
      <c r="AL19" s="118">
        <v>0.24249999999999999</v>
      </c>
      <c r="AM19" s="477" t="s">
        <v>535</v>
      </c>
      <c r="AN19" s="477" t="s">
        <v>536</v>
      </c>
      <c r="AO19" s="477" t="s">
        <v>537</v>
      </c>
      <c r="AP19" s="477" t="s">
        <v>538</v>
      </c>
      <c r="AQ19" s="483" t="s">
        <v>539</v>
      </c>
    </row>
    <row r="20" spans="1:45" s="3" customFormat="1" ht="167.25" customHeight="1" x14ac:dyDescent="0.2">
      <c r="A20" s="581"/>
      <c r="B20" s="582"/>
      <c r="C20" s="583"/>
      <c r="D20" s="582"/>
      <c r="E20" s="109">
        <v>320</v>
      </c>
      <c r="F20" s="111" t="s">
        <v>133</v>
      </c>
      <c r="G20" s="111" t="s">
        <v>134</v>
      </c>
      <c r="H20" s="109" t="s">
        <v>120</v>
      </c>
      <c r="I20" s="112">
        <v>6</v>
      </c>
      <c r="J20" s="116"/>
      <c r="K20" s="112"/>
      <c r="L20" s="112">
        <v>0</v>
      </c>
      <c r="M20" s="116">
        <v>2</v>
      </c>
      <c r="N20" s="116">
        <v>2</v>
      </c>
      <c r="O20" s="116">
        <v>2</v>
      </c>
      <c r="P20" s="112">
        <v>2</v>
      </c>
      <c r="Q20" s="121">
        <v>2</v>
      </c>
      <c r="R20" s="116">
        <v>2</v>
      </c>
      <c r="S20" s="116">
        <v>2</v>
      </c>
      <c r="T20" s="116">
        <v>2</v>
      </c>
      <c r="U20" s="254">
        <v>2</v>
      </c>
      <c r="V20" s="123">
        <v>2</v>
      </c>
      <c r="W20" s="253">
        <v>1</v>
      </c>
      <c r="X20" s="116">
        <v>1</v>
      </c>
      <c r="Y20" s="116">
        <v>1</v>
      </c>
      <c r="Z20" s="116"/>
      <c r="AA20" s="112"/>
      <c r="AB20" s="116">
        <v>1</v>
      </c>
      <c r="AC20" s="116"/>
      <c r="AD20" s="116"/>
      <c r="AE20" s="112"/>
      <c r="AF20" s="112"/>
      <c r="AG20" s="449">
        <v>1</v>
      </c>
      <c r="AH20" s="449">
        <v>1</v>
      </c>
      <c r="AI20" s="121">
        <v>1</v>
      </c>
      <c r="AJ20" s="121"/>
      <c r="AK20" s="117">
        <f>AH20/X20</f>
        <v>1</v>
      </c>
      <c r="AL20" s="118">
        <f>5/6</f>
        <v>0.83333333333333337</v>
      </c>
      <c r="AM20" s="477" t="s">
        <v>540</v>
      </c>
      <c r="AN20" s="478" t="s">
        <v>373</v>
      </c>
      <c r="AO20" s="478" t="s">
        <v>373</v>
      </c>
      <c r="AP20" s="477" t="s">
        <v>541</v>
      </c>
      <c r="AQ20" s="484" t="s">
        <v>443</v>
      </c>
    </row>
    <row r="21" spans="1:45" s="3" customFormat="1" ht="167.25" customHeight="1" x14ac:dyDescent="0.2">
      <c r="A21" s="581">
        <v>180</v>
      </c>
      <c r="B21" s="582" t="s">
        <v>143</v>
      </c>
      <c r="C21" s="109">
        <v>305</v>
      </c>
      <c r="D21" s="110" t="s">
        <v>135</v>
      </c>
      <c r="E21" s="109">
        <v>321</v>
      </c>
      <c r="F21" s="111" t="s">
        <v>136</v>
      </c>
      <c r="G21" s="111" t="s">
        <v>137</v>
      </c>
      <c r="H21" s="109" t="s">
        <v>122</v>
      </c>
      <c r="I21" s="112">
        <v>2</v>
      </c>
      <c r="J21" s="116"/>
      <c r="K21" s="114">
        <v>0.2</v>
      </c>
      <c r="L21" s="114">
        <v>0.1</v>
      </c>
      <c r="M21" s="122">
        <v>0.8</v>
      </c>
      <c r="N21" s="122">
        <v>0.8</v>
      </c>
      <c r="O21" s="122">
        <v>0.8</v>
      </c>
      <c r="P21" s="122">
        <v>0.8</v>
      </c>
      <c r="Q21" s="120">
        <v>0.8</v>
      </c>
      <c r="R21" s="122">
        <v>1.4</v>
      </c>
      <c r="S21" s="122">
        <v>1.4</v>
      </c>
      <c r="T21" s="122">
        <v>1.4</v>
      </c>
      <c r="U21" s="258">
        <v>1.4</v>
      </c>
      <c r="V21" s="123">
        <v>1.4</v>
      </c>
      <c r="W21" s="253">
        <v>1.9</v>
      </c>
      <c r="X21" s="122">
        <v>1.9</v>
      </c>
      <c r="Y21" s="122">
        <v>1.9</v>
      </c>
      <c r="Z21" s="122"/>
      <c r="AA21" s="112"/>
      <c r="AB21" s="116">
        <v>2</v>
      </c>
      <c r="AC21" s="116"/>
      <c r="AD21" s="116"/>
      <c r="AE21" s="112"/>
      <c r="AF21" s="112"/>
      <c r="AG21" s="364">
        <f>1.4+((0.5/12)*3)</f>
        <v>1.5249999999999999</v>
      </c>
      <c r="AH21" s="449">
        <v>1.65</v>
      </c>
      <c r="AI21" s="121">
        <v>1.9</v>
      </c>
      <c r="AJ21" s="120"/>
      <c r="AK21" s="117">
        <f>AH21/X21</f>
        <v>0.86842105263157898</v>
      </c>
      <c r="AL21" s="118">
        <v>0.82499999999999996</v>
      </c>
      <c r="AM21" s="477" t="s">
        <v>542</v>
      </c>
      <c r="AN21" s="478" t="s">
        <v>373</v>
      </c>
      <c r="AO21" s="478" t="s">
        <v>373</v>
      </c>
      <c r="AP21" s="485" t="s">
        <v>444</v>
      </c>
      <c r="AQ21" s="484" t="s">
        <v>543</v>
      </c>
    </row>
    <row r="22" spans="1:45" s="3" customFormat="1" ht="167.25" customHeight="1" x14ac:dyDescent="0.2">
      <c r="A22" s="581"/>
      <c r="B22" s="582"/>
      <c r="C22" s="109">
        <v>306</v>
      </c>
      <c r="D22" s="110" t="s">
        <v>138</v>
      </c>
      <c r="E22" s="109">
        <v>322</v>
      </c>
      <c r="F22" s="111" t="s">
        <v>139</v>
      </c>
      <c r="G22" s="111" t="s">
        <v>125</v>
      </c>
      <c r="H22" s="109" t="s">
        <v>120</v>
      </c>
      <c r="I22" s="112">
        <v>14</v>
      </c>
      <c r="J22" s="116"/>
      <c r="K22" s="112"/>
      <c r="L22" s="112">
        <v>0</v>
      </c>
      <c r="M22" s="116">
        <v>0</v>
      </c>
      <c r="N22" s="116">
        <v>0</v>
      </c>
      <c r="O22" s="116">
        <v>0</v>
      </c>
      <c r="P22" s="116">
        <v>0</v>
      </c>
      <c r="Q22" s="121">
        <v>0</v>
      </c>
      <c r="R22" s="116">
        <v>0</v>
      </c>
      <c r="S22" s="116">
        <v>0</v>
      </c>
      <c r="T22" s="116">
        <v>0</v>
      </c>
      <c r="U22" s="254">
        <f>T22</f>
        <v>0</v>
      </c>
      <c r="V22" s="123"/>
      <c r="W22" s="253">
        <v>0.8</v>
      </c>
      <c r="X22" s="116">
        <v>0.8</v>
      </c>
      <c r="Y22" s="116">
        <v>0.8</v>
      </c>
      <c r="Z22" s="112">
        <v>10</v>
      </c>
      <c r="AA22" s="112"/>
      <c r="AB22" s="116">
        <v>4</v>
      </c>
      <c r="AC22" s="116">
        <v>4</v>
      </c>
      <c r="AD22" s="116"/>
      <c r="AE22" s="112"/>
      <c r="AF22" s="112"/>
      <c r="AG22" s="449">
        <v>0</v>
      </c>
      <c r="AH22" s="449">
        <v>0</v>
      </c>
      <c r="AI22" s="121">
        <v>0.8</v>
      </c>
      <c r="AJ22" s="121"/>
      <c r="AK22" s="119">
        <v>0</v>
      </c>
      <c r="AL22" s="454">
        <f>+(AI22+M22)/E22</f>
        <v>2.4844720496894411E-3</v>
      </c>
      <c r="AM22" s="486" t="s">
        <v>449</v>
      </c>
      <c r="AN22" s="478" t="s">
        <v>544</v>
      </c>
      <c r="AO22" s="478" t="s">
        <v>544</v>
      </c>
      <c r="AP22" s="486" t="s">
        <v>545</v>
      </c>
      <c r="AQ22" s="487" t="s">
        <v>546</v>
      </c>
    </row>
    <row r="23" spans="1:45" s="3" customFormat="1" ht="167.25" customHeight="1" x14ac:dyDescent="0.2">
      <c r="A23" s="581"/>
      <c r="B23" s="582"/>
      <c r="C23" s="109">
        <v>307</v>
      </c>
      <c r="D23" s="110" t="s">
        <v>140</v>
      </c>
      <c r="E23" s="109">
        <v>551</v>
      </c>
      <c r="F23" s="111" t="s">
        <v>141</v>
      </c>
      <c r="G23" s="111" t="s">
        <v>142</v>
      </c>
      <c r="H23" s="109" t="s">
        <v>122</v>
      </c>
      <c r="I23" s="112">
        <v>1</v>
      </c>
      <c r="J23" s="116"/>
      <c r="K23" s="112"/>
      <c r="L23" s="123">
        <v>0.1</v>
      </c>
      <c r="M23" s="122">
        <v>0.4</v>
      </c>
      <c r="N23" s="122">
        <v>0.4</v>
      </c>
      <c r="O23" s="122">
        <v>0.4</v>
      </c>
      <c r="P23" s="122">
        <v>0.4</v>
      </c>
      <c r="Q23" s="121">
        <v>0.4</v>
      </c>
      <c r="R23" s="122">
        <v>0.7</v>
      </c>
      <c r="S23" s="122">
        <v>0.7</v>
      </c>
      <c r="T23" s="122">
        <v>0.7</v>
      </c>
      <c r="U23" s="258">
        <v>0.7</v>
      </c>
      <c r="V23" s="123">
        <v>0.7</v>
      </c>
      <c r="W23" s="253">
        <v>0.95</v>
      </c>
      <c r="X23" s="113">
        <v>0.95</v>
      </c>
      <c r="Y23" s="113">
        <v>0.95</v>
      </c>
      <c r="Z23" s="113">
        <v>0.95</v>
      </c>
      <c r="AA23" s="112"/>
      <c r="AB23" s="116">
        <v>1</v>
      </c>
      <c r="AC23" s="116">
        <v>1</v>
      </c>
      <c r="AD23" s="116"/>
      <c r="AE23" s="112"/>
      <c r="AF23" s="112"/>
      <c r="AG23" s="115">
        <f>+U23+((0.25/12)*3)</f>
        <v>0.76249999999999996</v>
      </c>
      <c r="AH23" s="449">
        <v>0.95</v>
      </c>
      <c r="AI23" s="121">
        <v>0.95</v>
      </c>
      <c r="AJ23" s="121"/>
      <c r="AK23" s="117">
        <f>AH23/X23</f>
        <v>1</v>
      </c>
      <c r="AL23" s="118">
        <f>AH23/I23</f>
        <v>0.95</v>
      </c>
      <c r="AM23" s="477" t="s">
        <v>547</v>
      </c>
      <c r="AN23" s="488" t="s">
        <v>548</v>
      </c>
      <c r="AO23" s="488" t="s">
        <v>373</v>
      </c>
      <c r="AP23" s="489" t="s">
        <v>156</v>
      </c>
      <c r="AQ23" s="480" t="s">
        <v>499</v>
      </c>
    </row>
    <row r="24" spans="1:45" s="3" customFormat="1" ht="282.60000000000002" customHeight="1" x14ac:dyDescent="0.2">
      <c r="A24" s="19">
        <v>182</v>
      </c>
      <c r="B24" s="110" t="s">
        <v>146</v>
      </c>
      <c r="C24" s="109">
        <v>311</v>
      </c>
      <c r="D24" s="110" t="s">
        <v>144</v>
      </c>
      <c r="E24" s="109">
        <v>327</v>
      </c>
      <c r="F24" s="111" t="s">
        <v>145</v>
      </c>
      <c r="G24" s="111" t="s">
        <v>128</v>
      </c>
      <c r="H24" s="109" t="s">
        <v>122</v>
      </c>
      <c r="I24" s="112">
        <v>100</v>
      </c>
      <c r="J24" s="116"/>
      <c r="K24" s="114">
        <v>58.98</v>
      </c>
      <c r="L24" s="114">
        <v>58.98</v>
      </c>
      <c r="M24" s="116">
        <v>76080</v>
      </c>
      <c r="N24" s="116">
        <v>76080</v>
      </c>
      <c r="O24" s="116">
        <v>76080</v>
      </c>
      <c r="P24" s="113">
        <v>71</v>
      </c>
      <c r="Q24" s="120">
        <v>76.08</v>
      </c>
      <c r="R24" s="116">
        <v>80</v>
      </c>
      <c r="S24" s="116">
        <v>80</v>
      </c>
      <c r="T24" s="116">
        <v>80</v>
      </c>
      <c r="U24" s="254">
        <v>80</v>
      </c>
      <c r="V24" s="123">
        <v>78.809999999999988</v>
      </c>
      <c r="W24" s="253">
        <v>98</v>
      </c>
      <c r="X24" s="116">
        <v>98</v>
      </c>
      <c r="Y24" s="116">
        <v>100</v>
      </c>
      <c r="Z24" s="112"/>
      <c r="AA24" s="112"/>
      <c r="AB24" s="116">
        <v>100</v>
      </c>
      <c r="AC24" s="116">
        <v>100</v>
      </c>
      <c r="AD24" s="116"/>
      <c r="AE24" s="112"/>
      <c r="AF24" s="112"/>
      <c r="AG24" s="115">
        <f>(58.98+17.1-58.98)+30+28.91+2.8+33.2</f>
        <v>112.01</v>
      </c>
      <c r="AH24" s="115">
        <v>117.81</v>
      </c>
      <c r="AI24" s="124">
        <v>100</v>
      </c>
      <c r="AJ24" s="124"/>
      <c r="AK24" s="117">
        <f>AH24/X24</f>
        <v>1.2021428571428572</v>
      </c>
      <c r="AL24" s="118">
        <f>AH24/I24</f>
        <v>1.1780999999999999</v>
      </c>
      <c r="AM24" s="477" t="s">
        <v>549</v>
      </c>
      <c r="AN24" s="488" t="s">
        <v>373</v>
      </c>
      <c r="AO24" s="488" t="s">
        <v>373</v>
      </c>
      <c r="AP24" s="489" t="s">
        <v>550</v>
      </c>
      <c r="AQ24" s="480" t="s">
        <v>555</v>
      </c>
    </row>
    <row r="25" spans="1:45" s="3" customFormat="1" ht="167.25" customHeight="1" x14ac:dyDescent="0.2">
      <c r="A25" s="581">
        <v>183</v>
      </c>
      <c r="B25" s="582" t="s">
        <v>147</v>
      </c>
      <c r="C25" s="109">
        <v>313</v>
      </c>
      <c r="D25" s="110" t="s">
        <v>148</v>
      </c>
      <c r="E25" s="109">
        <v>329</v>
      </c>
      <c r="F25" s="111" t="s">
        <v>149</v>
      </c>
      <c r="G25" s="111" t="s">
        <v>150</v>
      </c>
      <c r="H25" s="109" t="s">
        <v>122</v>
      </c>
      <c r="I25" s="112">
        <v>500</v>
      </c>
      <c r="J25" s="116"/>
      <c r="K25" s="112">
        <v>80</v>
      </c>
      <c r="L25" s="112">
        <v>80</v>
      </c>
      <c r="M25" s="116">
        <v>130</v>
      </c>
      <c r="N25" s="116">
        <v>130</v>
      </c>
      <c r="O25" s="116">
        <v>130</v>
      </c>
      <c r="P25" s="116">
        <v>130</v>
      </c>
      <c r="Q25" s="121">
        <v>91</v>
      </c>
      <c r="R25" s="116">
        <v>161</v>
      </c>
      <c r="S25" s="116">
        <v>161</v>
      </c>
      <c r="T25" s="116">
        <v>161</v>
      </c>
      <c r="U25" s="254">
        <v>161</v>
      </c>
      <c r="V25" s="123">
        <v>161</v>
      </c>
      <c r="W25" s="444">
        <v>450</v>
      </c>
      <c r="X25" s="116">
        <v>450</v>
      </c>
      <c r="Y25" s="116">
        <v>450</v>
      </c>
      <c r="Z25" s="116"/>
      <c r="AA25" s="112"/>
      <c r="AB25" s="116">
        <v>500</v>
      </c>
      <c r="AC25" s="116"/>
      <c r="AD25" s="116"/>
      <c r="AE25" s="112"/>
      <c r="AF25" s="112"/>
      <c r="AG25" s="340">
        <v>244</v>
      </c>
      <c r="AH25" s="449">
        <v>283</v>
      </c>
      <c r="AI25" s="121">
        <v>450</v>
      </c>
      <c r="AJ25" s="121"/>
      <c r="AK25" s="117">
        <f>AH25/X25</f>
        <v>0.62888888888888894</v>
      </c>
      <c r="AL25" s="118">
        <f>AH25/I25</f>
        <v>0.56599999999999995</v>
      </c>
      <c r="AM25" s="479" t="s">
        <v>551</v>
      </c>
      <c r="AN25" s="478"/>
      <c r="AO25" s="478"/>
      <c r="AP25" s="479" t="s">
        <v>446</v>
      </c>
      <c r="AQ25" s="480" t="s">
        <v>500</v>
      </c>
    </row>
    <row r="26" spans="1:45" s="3" customFormat="1" ht="167.25" customHeight="1" thickBot="1" x14ac:dyDescent="0.25">
      <c r="A26" s="581"/>
      <c r="B26" s="582"/>
      <c r="C26" s="109">
        <v>314</v>
      </c>
      <c r="D26" s="110" t="s">
        <v>151</v>
      </c>
      <c r="E26" s="109">
        <v>330</v>
      </c>
      <c r="F26" s="111" t="s">
        <v>152</v>
      </c>
      <c r="G26" s="111" t="s">
        <v>153</v>
      </c>
      <c r="H26" s="111" t="s">
        <v>122</v>
      </c>
      <c r="I26" s="112">
        <v>2</v>
      </c>
      <c r="J26" s="116"/>
      <c r="K26" s="114">
        <v>0.2</v>
      </c>
      <c r="L26" s="114">
        <v>0.2</v>
      </c>
      <c r="M26" s="113">
        <v>1.2</v>
      </c>
      <c r="N26" s="113">
        <v>1.2</v>
      </c>
      <c r="O26" s="113">
        <v>1.2</v>
      </c>
      <c r="P26" s="113">
        <v>1.2</v>
      </c>
      <c r="Q26" s="120">
        <v>1.2</v>
      </c>
      <c r="R26" s="113">
        <v>1.5</v>
      </c>
      <c r="S26" s="113">
        <v>1.5</v>
      </c>
      <c r="T26" s="113">
        <v>1.5</v>
      </c>
      <c r="U26" s="257">
        <v>1.5</v>
      </c>
      <c r="V26" s="123">
        <v>1.5</v>
      </c>
      <c r="W26" s="450">
        <v>2</v>
      </c>
      <c r="X26" s="113">
        <v>2</v>
      </c>
      <c r="Y26" s="113">
        <v>2</v>
      </c>
      <c r="Z26" s="113"/>
      <c r="AA26" s="112"/>
      <c r="AB26" s="116">
        <v>2</v>
      </c>
      <c r="AC26" s="116"/>
      <c r="AD26" s="116"/>
      <c r="AE26" s="112"/>
      <c r="AF26" s="112"/>
      <c r="AG26" s="364">
        <f>1.5 +((0.5/12)*3)</f>
        <v>1.625</v>
      </c>
      <c r="AH26" s="115">
        <v>1.75</v>
      </c>
      <c r="AI26" s="120">
        <v>2</v>
      </c>
      <c r="AJ26" s="120"/>
      <c r="AK26" s="117">
        <f>AH26/X26</f>
        <v>0.875</v>
      </c>
      <c r="AL26" s="118">
        <f>AH26/I26</f>
        <v>0.875</v>
      </c>
      <c r="AM26" s="490" t="s">
        <v>552</v>
      </c>
      <c r="AN26" s="491"/>
      <c r="AO26" s="491"/>
      <c r="AP26" s="492" t="s">
        <v>157</v>
      </c>
      <c r="AQ26" s="493" t="s">
        <v>448</v>
      </c>
    </row>
    <row r="27" spans="1:45" s="3" customFormat="1" ht="167.25" customHeight="1" x14ac:dyDescent="0.2">
      <c r="A27" s="455">
        <v>185</v>
      </c>
      <c r="B27" s="456" t="s">
        <v>518</v>
      </c>
      <c r="C27" s="457">
        <v>323</v>
      </c>
      <c r="D27" s="110" t="s">
        <v>519</v>
      </c>
      <c r="E27" s="457">
        <v>342</v>
      </c>
      <c r="F27" s="456" t="s">
        <v>520</v>
      </c>
      <c r="G27" s="456" t="s">
        <v>521</v>
      </c>
      <c r="H27" s="456"/>
      <c r="I27" s="450">
        <v>0</v>
      </c>
      <c r="J27" s="450">
        <v>0</v>
      </c>
      <c r="K27" s="450">
        <v>0</v>
      </c>
      <c r="L27" s="450">
        <v>0</v>
      </c>
      <c r="M27" s="450">
        <v>0</v>
      </c>
      <c r="N27" s="450">
        <v>0</v>
      </c>
      <c r="O27" s="450">
        <v>0</v>
      </c>
      <c r="P27" s="450">
        <v>0</v>
      </c>
      <c r="Q27" s="450">
        <v>0</v>
      </c>
      <c r="R27" s="450">
        <v>0</v>
      </c>
      <c r="S27" s="450">
        <v>0</v>
      </c>
      <c r="T27" s="450">
        <v>0</v>
      </c>
      <c r="U27" s="450">
        <v>0</v>
      </c>
      <c r="V27" s="450">
        <v>0</v>
      </c>
      <c r="W27" s="450">
        <v>0</v>
      </c>
      <c r="X27" s="450">
        <v>0</v>
      </c>
      <c r="Y27" s="113">
        <v>1</v>
      </c>
      <c r="Z27" s="113"/>
      <c r="AA27" s="112"/>
      <c r="AB27" s="116">
        <v>0</v>
      </c>
      <c r="AC27" s="116"/>
      <c r="AD27" s="116"/>
      <c r="AE27" s="112"/>
      <c r="AF27" s="112"/>
      <c r="AG27" s="364">
        <v>0</v>
      </c>
      <c r="AH27" s="115">
        <v>0</v>
      </c>
      <c r="AI27" s="115">
        <v>0.71</v>
      </c>
      <c r="AJ27" s="115"/>
      <c r="AK27" s="117">
        <f>AH27/Y27</f>
        <v>0</v>
      </c>
      <c r="AL27" s="118" t="e">
        <f>AH27/I27</f>
        <v>#DIV/0!</v>
      </c>
      <c r="AM27" s="448" t="s">
        <v>522</v>
      </c>
      <c r="AN27" s="448" t="s">
        <v>373</v>
      </c>
      <c r="AO27" s="448" t="s">
        <v>373</v>
      </c>
      <c r="AP27" s="448"/>
      <c r="AQ27" s="448" t="s">
        <v>523</v>
      </c>
    </row>
    <row r="28" spans="1:45" ht="90.75" customHeight="1" thickBot="1" x14ac:dyDescent="0.3">
      <c r="A28" s="606" t="s">
        <v>32</v>
      </c>
      <c r="B28" s="607"/>
      <c r="C28" s="607"/>
      <c r="D28" s="607"/>
      <c r="E28" s="607"/>
      <c r="F28" s="607"/>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8"/>
    </row>
    <row r="29" spans="1:45" ht="15.75" x14ac:dyDescent="0.25">
      <c r="AS29" s="45"/>
    </row>
  </sheetData>
  <mergeCells count="52">
    <mergeCell ref="A28:AQ28"/>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 ref="AM10:AM13"/>
    <mergeCell ref="AG12:AG13"/>
    <mergeCell ref="AH12:AH13"/>
    <mergeCell ref="E10:AJ10"/>
    <mergeCell ref="AG11:AJ11"/>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11:A13"/>
    <mergeCell ref="B11:B13"/>
    <mergeCell ref="C11:C13"/>
    <mergeCell ref="D11:D13"/>
    <mergeCell ref="E11:E13"/>
    <mergeCell ref="A25:A26"/>
    <mergeCell ref="B25:B26"/>
    <mergeCell ref="C19:C20"/>
    <mergeCell ref="D19:D20"/>
    <mergeCell ref="A14:A20"/>
    <mergeCell ref="B14:B20"/>
    <mergeCell ref="A21:A23"/>
    <mergeCell ref="B21:B23"/>
    <mergeCell ref="D16:D17"/>
    <mergeCell ref="C16:C17"/>
  </mergeCells>
  <phoneticPr fontId="8" type="noConversion"/>
  <dataValidations count="3">
    <dataValidation type="list" allowBlank="1" showInputMessage="1" showErrorMessage="1" sqref="H14 H16:H25" xr:uid="{00000000-0002-0000-0000-000000000000}">
      <formula1>$AS$14:$AS$29</formula1>
    </dataValidation>
    <dataValidation type="list" allowBlank="1" showInputMessage="1" showErrorMessage="1" sqref="H15" xr:uid="{00000000-0002-0000-0000-000001000000}">
      <formula1>$AS$15:$AS$19</formula1>
    </dataValidation>
    <dataValidation type="list" allowBlank="1" showInputMessage="1" showErrorMessage="1" sqref="H26:H27" xr:uid="{00000000-0002-0000-0000-000002000000}">
      <formula1>$B$26:$B$26</formula1>
    </dataValidation>
  </dataValidations>
  <printOptions horizontalCentered="1" verticalCentered="1"/>
  <pageMargins left="0" right="0" top="0.55118110236220474" bottom="0" header="0.31496062992125984" footer="0.31496062992125984"/>
  <pageSetup scale="20" fitToHeight="2" orientation="landscape" r:id="rId1"/>
  <colBreaks count="1" manualBreakCount="1">
    <brk id="32" max="1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70"/>
  <sheetViews>
    <sheetView showGridLines="0" view="pageBreakPreview" topLeftCell="C1" zoomScale="60" zoomScaleNormal="50" workbookViewId="0">
      <selection activeCell="AD129" sqref="AD129"/>
    </sheetView>
  </sheetViews>
  <sheetFormatPr baseColWidth="10" defaultColWidth="11.42578125" defaultRowHeight="15.75" x14ac:dyDescent="0.25"/>
  <cols>
    <col min="1" max="1" width="7.71093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4" customWidth="1"/>
    <col min="8" max="8" width="20.5703125" style="8" customWidth="1"/>
    <col min="9" max="9" width="14.85546875" style="8" hidden="1" customWidth="1"/>
    <col min="10" max="10" width="18.42578125" style="8" hidden="1" customWidth="1"/>
    <col min="11" max="11" width="18" style="8" hidden="1" customWidth="1"/>
    <col min="12" max="15" width="19" style="8" hidden="1" customWidth="1"/>
    <col min="16" max="16" width="18.42578125" style="8" hidden="1" customWidth="1"/>
    <col min="17" max="21" width="19.42578125" style="8" hidden="1" customWidth="1"/>
    <col min="22" max="22" width="22.5703125" style="8" hidden="1" customWidth="1"/>
    <col min="23" max="23" width="20.140625" style="8" hidden="1" customWidth="1"/>
    <col min="24" max="24" width="22.28515625" style="8" hidden="1" customWidth="1"/>
    <col min="25" max="25" width="11.85546875" style="8" hidden="1" customWidth="1"/>
    <col min="26" max="26" width="15.5703125" style="8" hidden="1" customWidth="1"/>
    <col min="27" max="27" width="19.42578125" style="8" customWidth="1"/>
    <col min="28" max="29" width="8" style="8" customWidth="1"/>
    <col min="30" max="30" width="14.140625" style="8" customWidth="1"/>
    <col min="31" max="31" width="15.5703125" style="8" customWidth="1"/>
    <col min="32" max="32" width="20.85546875" style="1" customWidth="1"/>
    <col min="33" max="33" width="18.85546875" style="1" customWidth="1"/>
    <col min="34" max="34" width="22.28515625" style="20" customWidth="1"/>
    <col min="35" max="35" width="21.5703125" style="20" customWidth="1"/>
    <col min="36" max="36" width="20.42578125" style="1" customWidth="1"/>
    <col min="37" max="37" width="15.85546875" style="1" customWidth="1"/>
    <col min="38" max="38" width="42.140625" style="1" customWidth="1"/>
    <col min="39" max="39" width="16.85546875" style="1" customWidth="1"/>
    <col min="40" max="40" width="12.85546875" style="1" customWidth="1"/>
    <col min="41" max="42" width="17.42578125" style="1" customWidth="1"/>
    <col min="43" max="45" width="11.42578125" style="1" customWidth="1"/>
    <col min="46" max="16384" width="11.42578125" style="1"/>
  </cols>
  <sheetData>
    <row r="1" spans="1:42" ht="38.25" customHeight="1" x14ac:dyDescent="0.25">
      <c r="A1" s="719"/>
      <c r="B1" s="720"/>
      <c r="C1" s="720"/>
      <c r="D1" s="720"/>
      <c r="E1" s="720"/>
      <c r="F1" s="737" t="s">
        <v>0</v>
      </c>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c r="AO1" s="738"/>
      <c r="AP1" s="739"/>
    </row>
    <row r="2" spans="1:42" ht="30.75" customHeight="1" x14ac:dyDescent="0.25">
      <c r="A2" s="721"/>
      <c r="B2" s="722"/>
      <c r="C2" s="722"/>
      <c r="D2" s="722"/>
      <c r="E2" s="722"/>
      <c r="F2" s="731" t="s">
        <v>111</v>
      </c>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3"/>
    </row>
    <row r="3" spans="1:42" ht="27.75" customHeight="1" x14ac:dyDescent="0.25">
      <c r="A3" s="721"/>
      <c r="B3" s="722"/>
      <c r="C3" s="722"/>
      <c r="D3" s="722"/>
      <c r="E3" s="722"/>
      <c r="F3" s="592" t="s">
        <v>1</v>
      </c>
      <c r="G3" s="592"/>
      <c r="H3" s="592"/>
      <c r="I3" s="592"/>
      <c r="J3" s="592"/>
      <c r="K3" s="592"/>
      <c r="L3" s="592"/>
      <c r="M3" s="592"/>
      <c r="N3" s="592"/>
      <c r="O3" s="731" t="s">
        <v>115</v>
      </c>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3"/>
    </row>
    <row r="4" spans="1:42" ht="26.25" customHeight="1" thickBot="1" x14ac:dyDescent="0.3">
      <c r="A4" s="723"/>
      <c r="B4" s="724"/>
      <c r="C4" s="724"/>
      <c r="D4" s="724"/>
      <c r="E4" s="724"/>
      <c r="F4" s="622" t="s">
        <v>3</v>
      </c>
      <c r="G4" s="622"/>
      <c r="H4" s="622"/>
      <c r="I4" s="622"/>
      <c r="J4" s="622"/>
      <c r="K4" s="622"/>
      <c r="L4" s="622"/>
      <c r="M4" s="622"/>
      <c r="N4" s="622"/>
      <c r="O4" s="734" t="s">
        <v>116</v>
      </c>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6"/>
    </row>
    <row r="5" spans="1:42" ht="14.25" customHeight="1" thickBot="1" x14ac:dyDescent="0.3">
      <c r="AI5" s="25"/>
    </row>
    <row r="6" spans="1:42" s="31" customFormat="1" ht="53.25" customHeight="1" thickBot="1" x14ac:dyDescent="0.3">
      <c r="A6" s="615" t="s">
        <v>62</v>
      </c>
      <c r="B6" s="601" t="s">
        <v>72</v>
      </c>
      <c r="C6" s="601"/>
      <c r="D6" s="601"/>
      <c r="E6" s="601" t="s">
        <v>76</v>
      </c>
      <c r="F6" s="601" t="s">
        <v>77</v>
      </c>
      <c r="G6" s="601" t="s">
        <v>78</v>
      </c>
      <c r="H6" s="601" t="s">
        <v>79</v>
      </c>
      <c r="I6" s="715" t="s">
        <v>80</v>
      </c>
      <c r="J6" s="716"/>
      <c r="K6" s="716"/>
      <c r="L6" s="716"/>
      <c r="M6" s="716"/>
      <c r="N6" s="716"/>
      <c r="O6" s="716"/>
      <c r="P6" s="716"/>
      <c r="Q6" s="717"/>
      <c r="R6" s="717"/>
      <c r="S6" s="717"/>
      <c r="T6" s="717"/>
      <c r="U6" s="717"/>
      <c r="V6" s="716"/>
      <c r="W6" s="716"/>
      <c r="X6" s="716"/>
      <c r="Y6" s="716"/>
      <c r="Z6" s="716"/>
      <c r="AA6" s="716"/>
      <c r="AB6" s="716"/>
      <c r="AC6" s="716"/>
      <c r="AD6" s="716"/>
      <c r="AE6" s="718"/>
      <c r="AF6" s="601" t="s">
        <v>81</v>
      </c>
      <c r="AG6" s="601"/>
      <c r="AH6" s="601"/>
      <c r="AI6" s="601"/>
      <c r="AJ6" s="601" t="s">
        <v>83</v>
      </c>
      <c r="AK6" s="601" t="s">
        <v>84</v>
      </c>
      <c r="AL6" s="601" t="s">
        <v>85</v>
      </c>
      <c r="AM6" s="601" t="s">
        <v>86</v>
      </c>
      <c r="AN6" s="601" t="s">
        <v>87</v>
      </c>
      <c r="AO6" s="601" t="s">
        <v>88</v>
      </c>
      <c r="AP6" s="711" t="s">
        <v>89</v>
      </c>
    </row>
    <row r="7" spans="1:42" s="31" customFormat="1" ht="53.25" customHeight="1" thickBot="1" x14ac:dyDescent="0.3">
      <c r="A7" s="588"/>
      <c r="B7" s="590"/>
      <c r="C7" s="590"/>
      <c r="D7" s="590"/>
      <c r="E7" s="590"/>
      <c r="F7" s="590"/>
      <c r="G7" s="590"/>
      <c r="H7" s="590"/>
      <c r="I7" s="602">
        <v>2012</v>
      </c>
      <c r="J7" s="602"/>
      <c r="K7" s="602"/>
      <c r="L7" s="602">
        <v>2013</v>
      </c>
      <c r="M7" s="602"/>
      <c r="N7" s="602"/>
      <c r="O7" s="602"/>
      <c r="P7" s="603"/>
      <c r="Q7" s="728">
        <v>2014</v>
      </c>
      <c r="R7" s="729"/>
      <c r="S7" s="729"/>
      <c r="T7" s="729"/>
      <c r="U7" s="730"/>
      <c r="V7" s="604">
        <v>2015</v>
      </c>
      <c r="W7" s="604"/>
      <c r="X7" s="604"/>
      <c r="Y7" s="604"/>
      <c r="Z7" s="605"/>
      <c r="AA7" s="603">
        <v>2016</v>
      </c>
      <c r="AB7" s="604"/>
      <c r="AC7" s="604"/>
      <c r="AD7" s="604"/>
      <c r="AE7" s="605"/>
      <c r="AF7" s="725" t="s">
        <v>82</v>
      </c>
      <c r="AG7" s="726"/>
      <c r="AH7" s="726"/>
      <c r="AI7" s="727"/>
      <c r="AJ7" s="590"/>
      <c r="AK7" s="590"/>
      <c r="AL7" s="590"/>
      <c r="AM7" s="590"/>
      <c r="AN7" s="590"/>
      <c r="AO7" s="590"/>
      <c r="AP7" s="712"/>
    </row>
    <row r="8" spans="1:42" s="31" customFormat="1" ht="55.5" customHeight="1" thickBot="1" x14ac:dyDescent="0.3">
      <c r="A8" s="710"/>
      <c r="B8" s="47" t="s">
        <v>73</v>
      </c>
      <c r="C8" s="47" t="s">
        <v>74</v>
      </c>
      <c r="D8" s="47" t="s">
        <v>75</v>
      </c>
      <c r="E8" s="591"/>
      <c r="F8" s="591"/>
      <c r="G8" s="591"/>
      <c r="H8" s="714"/>
      <c r="I8" s="57" t="s">
        <v>7</v>
      </c>
      <c r="J8" s="57" t="s">
        <v>8</v>
      </c>
      <c r="K8" s="57" t="s">
        <v>31</v>
      </c>
      <c r="L8" s="57" t="s">
        <v>5</v>
      </c>
      <c r="M8" s="57" t="s">
        <v>6</v>
      </c>
      <c r="N8" s="57" t="s">
        <v>7</v>
      </c>
      <c r="O8" s="57" t="s">
        <v>8</v>
      </c>
      <c r="P8" s="57" t="s">
        <v>31</v>
      </c>
      <c r="Q8" s="61" t="s">
        <v>5</v>
      </c>
      <c r="R8" s="61" t="s">
        <v>6</v>
      </c>
      <c r="S8" s="61" t="s">
        <v>7</v>
      </c>
      <c r="T8" s="61" t="s">
        <v>8</v>
      </c>
      <c r="U8" s="61" t="s">
        <v>31</v>
      </c>
      <c r="V8" s="57" t="s">
        <v>5</v>
      </c>
      <c r="W8" s="57" t="s">
        <v>6</v>
      </c>
      <c r="X8" s="57" t="s">
        <v>7</v>
      </c>
      <c r="Y8" s="57" t="s">
        <v>8</v>
      </c>
      <c r="Z8" s="57" t="s">
        <v>31</v>
      </c>
      <c r="AA8" s="57" t="s">
        <v>5</v>
      </c>
      <c r="AB8" s="57" t="s">
        <v>6</v>
      </c>
      <c r="AC8" s="57" t="s">
        <v>7</v>
      </c>
      <c r="AD8" s="57" t="s">
        <v>8</v>
      </c>
      <c r="AE8" s="57" t="s">
        <v>31</v>
      </c>
      <c r="AF8" s="57" t="s">
        <v>5</v>
      </c>
      <c r="AG8" s="57" t="s">
        <v>6</v>
      </c>
      <c r="AH8" s="57" t="s">
        <v>7</v>
      </c>
      <c r="AI8" s="57" t="s">
        <v>8</v>
      </c>
      <c r="AJ8" s="591"/>
      <c r="AK8" s="591"/>
      <c r="AL8" s="591"/>
      <c r="AM8" s="591"/>
      <c r="AN8" s="591"/>
      <c r="AO8" s="591"/>
      <c r="AP8" s="713"/>
    </row>
    <row r="9" spans="1:42" s="5" customFormat="1" ht="61.5" customHeight="1" thickBot="1" x14ac:dyDescent="0.3">
      <c r="A9" s="626" t="s">
        <v>158</v>
      </c>
      <c r="B9" s="650">
        <v>1</v>
      </c>
      <c r="C9" s="653" t="s">
        <v>159</v>
      </c>
      <c r="D9" s="632" t="s">
        <v>120</v>
      </c>
      <c r="E9" s="632">
        <v>299</v>
      </c>
      <c r="F9" s="632">
        <v>179</v>
      </c>
      <c r="G9" s="39" t="s">
        <v>9</v>
      </c>
      <c r="H9" s="125">
        <v>5</v>
      </c>
      <c r="I9" s="125"/>
      <c r="J9" s="125" t="s">
        <v>360</v>
      </c>
      <c r="K9" s="60">
        <v>1.4</v>
      </c>
      <c r="L9" s="60">
        <v>2.6</v>
      </c>
      <c r="M9" s="60" t="s">
        <v>181</v>
      </c>
      <c r="N9" s="60" t="s">
        <v>181</v>
      </c>
      <c r="O9" s="60">
        <v>2.6</v>
      </c>
      <c r="P9" s="60">
        <v>2.6</v>
      </c>
      <c r="Q9" s="125">
        <v>1</v>
      </c>
      <c r="R9" s="125">
        <v>1</v>
      </c>
      <c r="S9" s="125">
        <v>1</v>
      </c>
      <c r="T9" s="125">
        <v>1</v>
      </c>
      <c r="U9" s="125">
        <v>1</v>
      </c>
      <c r="V9" s="263"/>
      <c r="W9" s="125"/>
      <c r="X9" s="125"/>
      <c r="Y9" s="125"/>
      <c r="Z9" s="125"/>
      <c r="AA9" s="125"/>
      <c r="AB9" s="125"/>
      <c r="AC9" s="125"/>
      <c r="AD9" s="125"/>
      <c r="AE9" s="125"/>
      <c r="AF9" s="293"/>
      <c r="AG9" s="301"/>
      <c r="AH9" s="301"/>
      <c r="AI9" s="301"/>
      <c r="AJ9" s="302">
        <v>0</v>
      </c>
      <c r="AK9" s="303">
        <f>SUM(K9+P9+U9)/H9</f>
        <v>1</v>
      </c>
      <c r="AL9" s="635" t="s">
        <v>556</v>
      </c>
      <c r="AM9" s="635"/>
      <c r="AN9" s="635"/>
      <c r="AO9" s="635"/>
      <c r="AP9" s="629"/>
    </row>
    <row r="10" spans="1:42" s="5" customFormat="1" ht="61.5" customHeight="1" x14ac:dyDescent="0.25">
      <c r="A10" s="625"/>
      <c r="B10" s="651"/>
      <c r="C10" s="654"/>
      <c r="D10" s="633"/>
      <c r="E10" s="633"/>
      <c r="F10" s="633"/>
      <c r="G10" s="40" t="s">
        <v>10</v>
      </c>
      <c r="H10" s="127">
        <f>K10+P10+U10+V10+AA10</f>
        <v>69285000</v>
      </c>
      <c r="I10" s="127"/>
      <c r="J10" s="128">
        <v>19285000</v>
      </c>
      <c r="K10" s="127">
        <v>19285000</v>
      </c>
      <c r="L10" s="127">
        <v>141000000</v>
      </c>
      <c r="M10" s="127">
        <v>141000000</v>
      </c>
      <c r="N10" s="127">
        <v>141000000</v>
      </c>
      <c r="O10" s="127">
        <v>141000000</v>
      </c>
      <c r="P10" s="129">
        <v>0</v>
      </c>
      <c r="Q10" s="127">
        <v>50000000</v>
      </c>
      <c r="R10" s="127">
        <v>50000000</v>
      </c>
      <c r="S10" s="127">
        <v>50000000</v>
      </c>
      <c r="T10" s="127">
        <v>50000000</v>
      </c>
      <c r="U10" s="127">
        <v>50000000</v>
      </c>
      <c r="V10" s="264"/>
      <c r="W10" s="127"/>
      <c r="X10" s="127"/>
      <c r="Y10" s="127"/>
      <c r="Z10" s="127"/>
      <c r="AA10" s="127"/>
      <c r="AB10" s="127"/>
      <c r="AC10" s="127"/>
      <c r="AD10" s="127"/>
      <c r="AE10" s="127"/>
      <c r="AF10" s="293"/>
      <c r="AG10" s="304"/>
      <c r="AH10" s="304"/>
      <c r="AI10" s="304"/>
      <c r="AJ10" s="305">
        <v>0</v>
      </c>
      <c r="AK10" s="303">
        <v>0.32950000000000002</v>
      </c>
      <c r="AL10" s="636"/>
      <c r="AM10" s="636"/>
      <c r="AN10" s="636"/>
      <c r="AO10" s="636"/>
      <c r="AP10" s="630"/>
    </row>
    <row r="11" spans="1:42" s="5" customFormat="1" ht="46.5" customHeight="1" x14ac:dyDescent="0.25">
      <c r="A11" s="625"/>
      <c r="B11" s="651"/>
      <c r="C11" s="654"/>
      <c r="D11" s="633"/>
      <c r="E11" s="633"/>
      <c r="F11" s="633"/>
      <c r="G11" s="40" t="s">
        <v>11</v>
      </c>
      <c r="H11" s="131"/>
      <c r="I11" s="131"/>
      <c r="J11" s="131"/>
      <c r="K11" s="131"/>
      <c r="L11" s="131"/>
      <c r="M11" s="131"/>
      <c r="N11" s="131"/>
      <c r="O11" s="131"/>
      <c r="P11" s="51"/>
      <c r="Q11" s="131"/>
      <c r="R11" s="131"/>
      <c r="S11" s="131"/>
      <c r="T11" s="131"/>
      <c r="U11" s="131"/>
      <c r="V11" s="264">
        <v>0</v>
      </c>
      <c r="W11" s="49">
        <v>0</v>
      </c>
      <c r="X11" s="49">
        <v>0</v>
      </c>
      <c r="Y11" s="131"/>
      <c r="Z11" s="131"/>
      <c r="AA11" s="131"/>
      <c r="AB11" s="131"/>
      <c r="AC11" s="131"/>
      <c r="AD11" s="131"/>
      <c r="AE11" s="131"/>
      <c r="AF11" s="307"/>
      <c r="AG11" s="308">
        <v>0</v>
      </c>
      <c r="AH11" s="309"/>
      <c r="AI11" s="310"/>
      <c r="AJ11" s="305"/>
      <c r="AK11" s="306"/>
      <c r="AL11" s="636"/>
      <c r="AM11" s="636"/>
      <c r="AN11" s="636"/>
      <c r="AO11" s="636"/>
      <c r="AP11" s="630"/>
    </row>
    <row r="12" spans="1:42" s="5" customFormat="1" ht="52.5" customHeight="1" x14ac:dyDescent="0.25">
      <c r="A12" s="625"/>
      <c r="B12" s="651"/>
      <c r="C12" s="654"/>
      <c r="D12" s="633"/>
      <c r="E12" s="633"/>
      <c r="F12" s="633"/>
      <c r="G12" s="40" t="s">
        <v>12</v>
      </c>
      <c r="H12" s="131"/>
      <c r="I12" s="131"/>
      <c r="J12" s="131"/>
      <c r="K12" s="131"/>
      <c r="L12" s="131"/>
      <c r="M12" s="131"/>
      <c r="N12" s="131"/>
      <c r="O12" s="131"/>
      <c r="P12" s="49"/>
      <c r="Q12" s="131"/>
      <c r="R12" s="131"/>
      <c r="S12" s="131"/>
      <c r="T12" s="131"/>
      <c r="U12" s="131"/>
      <c r="V12" s="264">
        <v>50000000</v>
      </c>
      <c r="W12" s="49">
        <v>50000000</v>
      </c>
      <c r="X12" s="49">
        <v>50000000</v>
      </c>
      <c r="Y12" s="131"/>
      <c r="Z12" s="131"/>
      <c r="AA12" s="131"/>
      <c r="AB12" s="131"/>
      <c r="AC12" s="131"/>
      <c r="AD12" s="131"/>
      <c r="AE12" s="131"/>
      <c r="AF12" s="311">
        <v>50000000</v>
      </c>
      <c r="AG12" s="312">
        <v>50000000</v>
      </c>
      <c r="AH12" s="313">
        <v>50000000</v>
      </c>
      <c r="AI12" s="308"/>
      <c r="AJ12" s="305"/>
      <c r="AK12" s="306"/>
      <c r="AL12" s="636"/>
      <c r="AM12" s="636"/>
      <c r="AN12" s="636"/>
      <c r="AO12" s="636"/>
      <c r="AP12" s="630"/>
    </row>
    <row r="13" spans="1:42" s="5" customFormat="1" ht="61.5" customHeight="1" x14ac:dyDescent="0.25">
      <c r="A13" s="625"/>
      <c r="B13" s="651"/>
      <c r="C13" s="654"/>
      <c r="D13" s="633"/>
      <c r="E13" s="633"/>
      <c r="F13" s="633"/>
      <c r="G13" s="40" t="s">
        <v>13</v>
      </c>
      <c r="H13" s="132">
        <f>H9+H11</f>
        <v>5</v>
      </c>
      <c r="I13" s="132"/>
      <c r="J13" s="132" t="str">
        <f>+J9</f>
        <v>2.00</v>
      </c>
      <c r="K13" s="133">
        <f t="shared" ref="K13:O14" si="0">+K9</f>
        <v>1.4</v>
      </c>
      <c r="L13" s="133">
        <f t="shared" si="0"/>
        <v>2.6</v>
      </c>
      <c r="M13" s="133" t="str">
        <f t="shared" si="0"/>
        <v>2.6</v>
      </c>
      <c r="N13" s="133" t="str">
        <f t="shared" si="0"/>
        <v>2.6</v>
      </c>
      <c r="O13" s="133">
        <f t="shared" si="0"/>
        <v>2.6</v>
      </c>
      <c r="P13" s="129">
        <f>+P9</f>
        <v>2.6</v>
      </c>
      <c r="Q13" s="132">
        <f>+Q9</f>
        <v>1</v>
      </c>
      <c r="R13" s="132">
        <f>+R9</f>
        <v>1</v>
      </c>
      <c r="S13" s="132">
        <v>1</v>
      </c>
      <c r="T13" s="132">
        <v>1</v>
      </c>
      <c r="U13" s="134">
        <v>1</v>
      </c>
      <c r="V13" s="265">
        <f>+V9</f>
        <v>0</v>
      </c>
      <c r="W13" s="132">
        <v>0</v>
      </c>
      <c r="X13" s="132">
        <v>0</v>
      </c>
      <c r="Y13" s="132"/>
      <c r="Z13" s="132"/>
      <c r="AA13" s="132"/>
      <c r="AB13" s="132"/>
      <c r="AC13" s="132"/>
      <c r="AD13" s="132"/>
      <c r="AE13" s="134"/>
      <c r="AF13" s="293"/>
      <c r="AG13" s="304"/>
      <c r="AH13" s="304">
        <v>0</v>
      </c>
      <c r="AI13" s="304"/>
      <c r="AJ13" s="305"/>
      <c r="AK13" s="306"/>
      <c r="AL13" s="636"/>
      <c r="AM13" s="636"/>
      <c r="AN13" s="636"/>
      <c r="AO13" s="636"/>
      <c r="AP13" s="630"/>
    </row>
    <row r="14" spans="1:42" s="5" customFormat="1" ht="61.5" customHeight="1" thickBot="1" x14ac:dyDescent="0.3">
      <c r="A14" s="625"/>
      <c r="B14" s="652"/>
      <c r="C14" s="670"/>
      <c r="D14" s="634"/>
      <c r="E14" s="634"/>
      <c r="F14" s="634"/>
      <c r="G14" s="41" t="s">
        <v>14</v>
      </c>
      <c r="H14" s="135">
        <f>+H10+H12</f>
        <v>69285000</v>
      </c>
      <c r="I14" s="135"/>
      <c r="J14" s="135">
        <f>+J10+J12</f>
        <v>19285000</v>
      </c>
      <c r="K14" s="135">
        <f t="shared" si="0"/>
        <v>19285000</v>
      </c>
      <c r="L14" s="135">
        <f t="shared" si="0"/>
        <v>141000000</v>
      </c>
      <c r="M14" s="135">
        <f t="shared" si="0"/>
        <v>141000000</v>
      </c>
      <c r="N14" s="135">
        <f t="shared" si="0"/>
        <v>141000000</v>
      </c>
      <c r="O14" s="135">
        <f t="shared" si="0"/>
        <v>141000000</v>
      </c>
      <c r="P14" s="136">
        <v>0</v>
      </c>
      <c r="Q14" s="135">
        <f>+Q10</f>
        <v>50000000</v>
      </c>
      <c r="R14" s="135">
        <f>+R10</f>
        <v>50000000</v>
      </c>
      <c r="S14" s="135">
        <v>50000000</v>
      </c>
      <c r="T14" s="135">
        <v>50000000</v>
      </c>
      <c r="U14" s="137">
        <v>50000000</v>
      </c>
      <c r="V14" s="266">
        <f>+V10+V12</f>
        <v>50000000</v>
      </c>
      <c r="W14" s="135">
        <v>50000000</v>
      </c>
      <c r="X14" s="135">
        <v>50000000</v>
      </c>
      <c r="Y14" s="135"/>
      <c r="Z14" s="135"/>
      <c r="AA14" s="135"/>
      <c r="AB14" s="135"/>
      <c r="AC14" s="135"/>
      <c r="AD14" s="135"/>
      <c r="AE14" s="137"/>
      <c r="AF14" s="299">
        <f>+AF10+AF12</f>
        <v>50000000</v>
      </c>
      <c r="AG14" s="314"/>
      <c r="AH14" s="314">
        <v>50000000</v>
      </c>
      <c r="AI14" s="314"/>
      <c r="AJ14" s="315"/>
      <c r="AK14" s="316"/>
      <c r="AL14" s="636"/>
      <c r="AM14" s="636"/>
      <c r="AN14" s="636"/>
      <c r="AO14" s="636"/>
      <c r="AP14" s="630"/>
    </row>
    <row r="15" spans="1:42" s="5" customFormat="1" ht="45" customHeight="1" thickBot="1" x14ac:dyDescent="0.3">
      <c r="A15" s="625"/>
      <c r="B15" s="638">
        <v>2</v>
      </c>
      <c r="C15" s="680" t="s">
        <v>160</v>
      </c>
      <c r="D15" s="632" t="s">
        <v>121</v>
      </c>
      <c r="E15" s="632">
        <v>299</v>
      </c>
      <c r="F15" s="632">
        <v>179</v>
      </c>
      <c r="G15" s="39" t="s">
        <v>9</v>
      </c>
      <c r="H15" s="125">
        <v>28</v>
      </c>
      <c r="I15" s="125"/>
      <c r="J15" s="60">
        <v>28</v>
      </c>
      <c r="K15" s="60">
        <v>6.2</v>
      </c>
      <c r="L15" s="125">
        <v>28</v>
      </c>
      <c r="M15" s="125">
        <v>28</v>
      </c>
      <c r="N15" s="125">
        <v>28</v>
      </c>
      <c r="O15" s="125">
        <v>28</v>
      </c>
      <c r="P15" s="139">
        <v>28</v>
      </c>
      <c r="Q15" s="125">
        <v>28</v>
      </c>
      <c r="R15" s="125">
        <v>28</v>
      </c>
      <c r="S15" s="125">
        <v>28</v>
      </c>
      <c r="T15" s="125">
        <v>28</v>
      </c>
      <c r="U15" s="125">
        <v>28</v>
      </c>
      <c r="V15" s="263">
        <v>28</v>
      </c>
      <c r="W15" s="125">
        <v>28</v>
      </c>
      <c r="X15" s="125">
        <v>28</v>
      </c>
      <c r="Y15" s="125"/>
      <c r="Z15" s="125"/>
      <c r="AA15" s="125">
        <v>28</v>
      </c>
      <c r="AB15" s="125"/>
      <c r="AC15" s="125"/>
      <c r="AD15" s="125"/>
      <c r="AE15" s="125"/>
      <c r="AF15" s="317">
        <v>28</v>
      </c>
      <c r="AG15" s="321">
        <v>28</v>
      </c>
      <c r="AH15" s="321">
        <v>28</v>
      </c>
      <c r="AI15" s="321"/>
      <c r="AJ15" s="302">
        <f>AG15/W15</f>
        <v>1</v>
      </c>
      <c r="AK15" s="303"/>
      <c r="AL15" s="636" t="s">
        <v>557</v>
      </c>
      <c r="AM15" s="636" t="s">
        <v>502</v>
      </c>
      <c r="AN15" s="636" t="s">
        <v>503</v>
      </c>
      <c r="AO15" s="636" t="s">
        <v>397</v>
      </c>
      <c r="AP15" s="630" t="s">
        <v>504</v>
      </c>
    </row>
    <row r="16" spans="1:42" s="5" customFormat="1" ht="36" customHeight="1" x14ac:dyDescent="0.25">
      <c r="A16" s="625"/>
      <c r="B16" s="639"/>
      <c r="C16" s="658"/>
      <c r="D16" s="633"/>
      <c r="E16" s="633"/>
      <c r="F16" s="633"/>
      <c r="G16" s="40" t="s">
        <v>10</v>
      </c>
      <c r="H16" s="127">
        <f>K16+P16+U16+V16+AA16</f>
        <v>317315000</v>
      </c>
      <c r="I16" s="127"/>
      <c r="J16" s="127">
        <v>42009200</v>
      </c>
      <c r="K16" s="127">
        <v>18550000</v>
      </c>
      <c r="L16" s="127">
        <v>19400000</v>
      </c>
      <c r="M16" s="127">
        <v>19400000</v>
      </c>
      <c r="N16" s="127">
        <v>19400000</v>
      </c>
      <c r="O16" s="127">
        <v>19400000</v>
      </c>
      <c r="P16" s="81">
        <v>19400000</v>
      </c>
      <c r="Q16" s="127">
        <v>46560000</v>
      </c>
      <c r="R16" s="127">
        <v>46560000</v>
      </c>
      <c r="S16" s="127">
        <v>89240000</v>
      </c>
      <c r="T16" s="127">
        <v>58045000</v>
      </c>
      <c r="U16" s="127">
        <v>58045000</v>
      </c>
      <c r="V16" s="264">
        <v>89439000</v>
      </c>
      <c r="W16" s="127">
        <v>89439000</v>
      </c>
      <c r="X16" s="127">
        <v>89439000</v>
      </c>
      <c r="Y16" s="127"/>
      <c r="Z16" s="127"/>
      <c r="AA16" s="127">
        <v>131881000</v>
      </c>
      <c r="AB16" s="127"/>
      <c r="AC16" s="127"/>
      <c r="AD16" s="127"/>
      <c r="AE16" s="127"/>
      <c r="AF16" s="311">
        <v>89306837</v>
      </c>
      <c r="AG16" s="322">
        <v>89306837</v>
      </c>
      <c r="AH16" s="322">
        <v>89306837</v>
      </c>
      <c r="AI16" s="322"/>
      <c r="AJ16" s="302">
        <f>AG16/W16</f>
        <v>0.99852231129596714</v>
      </c>
      <c r="AK16" s="306">
        <v>0.65590000000000004</v>
      </c>
      <c r="AL16" s="636"/>
      <c r="AM16" s="636"/>
      <c r="AN16" s="636"/>
      <c r="AO16" s="636"/>
      <c r="AP16" s="630"/>
    </row>
    <row r="17" spans="1:42" s="5" customFormat="1" ht="40.5" customHeight="1" x14ac:dyDescent="0.25">
      <c r="A17" s="625"/>
      <c r="B17" s="639"/>
      <c r="C17" s="658"/>
      <c r="D17" s="633"/>
      <c r="E17" s="633"/>
      <c r="F17" s="633"/>
      <c r="G17" s="40" t="s">
        <v>11</v>
      </c>
      <c r="H17" s="140"/>
      <c r="I17" s="131"/>
      <c r="J17" s="131"/>
      <c r="K17" s="131"/>
      <c r="L17" s="131"/>
      <c r="M17" s="131"/>
      <c r="N17" s="131"/>
      <c r="O17" s="131"/>
      <c r="P17" s="49"/>
      <c r="Q17" s="131"/>
      <c r="R17" s="131"/>
      <c r="S17" s="131"/>
      <c r="T17" s="131"/>
      <c r="U17" s="131"/>
      <c r="V17" s="267"/>
      <c r="W17" s="49"/>
      <c r="X17" s="49"/>
      <c r="Y17" s="131"/>
      <c r="Z17" s="131"/>
      <c r="AA17" s="131"/>
      <c r="AB17" s="131"/>
      <c r="AC17" s="131"/>
      <c r="AD17" s="131"/>
      <c r="AE17" s="131"/>
      <c r="AF17" s="307"/>
      <c r="AG17" s="308"/>
      <c r="AH17" s="309"/>
      <c r="AI17" s="308"/>
      <c r="AJ17" s="305"/>
      <c r="AK17" s="306"/>
      <c r="AL17" s="636"/>
      <c r="AM17" s="636"/>
      <c r="AN17" s="636"/>
      <c r="AO17" s="636"/>
      <c r="AP17" s="630"/>
    </row>
    <row r="18" spans="1:42" s="5" customFormat="1" ht="33" customHeight="1" x14ac:dyDescent="0.25">
      <c r="A18" s="625"/>
      <c r="B18" s="639"/>
      <c r="C18" s="658"/>
      <c r="D18" s="633"/>
      <c r="E18" s="633"/>
      <c r="F18" s="633"/>
      <c r="G18" s="40" t="s">
        <v>12</v>
      </c>
      <c r="H18" s="141"/>
      <c r="I18" s="141"/>
      <c r="J18" s="141"/>
      <c r="K18" s="141"/>
      <c r="L18" s="141"/>
      <c r="M18" s="141"/>
      <c r="N18" s="141"/>
      <c r="O18" s="141"/>
      <c r="P18" s="142"/>
      <c r="Q18" s="127">
        <v>5302667</v>
      </c>
      <c r="R18" s="127">
        <v>5302667</v>
      </c>
      <c r="S18" s="127">
        <v>5302667</v>
      </c>
      <c r="T18" s="127">
        <v>5302667</v>
      </c>
      <c r="U18" s="141">
        <v>5302667</v>
      </c>
      <c r="V18" s="267">
        <v>7061668</v>
      </c>
      <c r="W18" s="445">
        <v>7061668</v>
      </c>
      <c r="X18" s="445">
        <v>7061668</v>
      </c>
      <c r="Y18" s="141"/>
      <c r="Z18" s="141"/>
      <c r="AA18" s="141"/>
      <c r="AB18" s="141"/>
      <c r="AC18" s="141"/>
      <c r="AD18" s="141"/>
      <c r="AE18" s="141"/>
      <c r="AF18" s="323">
        <v>7061668</v>
      </c>
      <c r="AG18" s="312">
        <v>7061668</v>
      </c>
      <c r="AH18" s="312">
        <v>7061668</v>
      </c>
      <c r="AI18" s="312"/>
      <c r="AJ18" s="305"/>
      <c r="AK18" s="306"/>
      <c r="AL18" s="636"/>
      <c r="AM18" s="636"/>
      <c r="AN18" s="636"/>
      <c r="AO18" s="636"/>
      <c r="AP18" s="630"/>
    </row>
    <row r="19" spans="1:42" s="5" customFormat="1" ht="36" customHeight="1" x14ac:dyDescent="0.25">
      <c r="A19" s="625"/>
      <c r="B19" s="639"/>
      <c r="C19" s="658"/>
      <c r="D19" s="633"/>
      <c r="E19" s="633"/>
      <c r="F19" s="633"/>
      <c r="G19" s="40" t="s">
        <v>13</v>
      </c>
      <c r="H19" s="134">
        <f>+H15</f>
        <v>28</v>
      </c>
      <c r="I19" s="134"/>
      <c r="J19" s="143">
        <v>28</v>
      </c>
      <c r="K19" s="134">
        <f>+K15</f>
        <v>6.2</v>
      </c>
      <c r="L19" s="134">
        <f>+L15</f>
        <v>28</v>
      </c>
      <c r="M19" s="134">
        <f t="shared" ref="M19:Q20" si="1">+M15</f>
        <v>28</v>
      </c>
      <c r="N19" s="134">
        <f t="shared" si="1"/>
        <v>28</v>
      </c>
      <c r="O19" s="134">
        <f t="shared" si="1"/>
        <v>28</v>
      </c>
      <c r="P19" s="134">
        <f t="shared" si="1"/>
        <v>28</v>
      </c>
      <c r="Q19" s="134">
        <f t="shared" si="1"/>
        <v>28</v>
      </c>
      <c r="R19" s="134">
        <f>+R15</f>
        <v>28</v>
      </c>
      <c r="S19" s="134">
        <v>28</v>
      </c>
      <c r="T19" s="134">
        <v>28</v>
      </c>
      <c r="U19" s="134">
        <v>28</v>
      </c>
      <c r="V19" s="268">
        <f>+V15</f>
        <v>28</v>
      </c>
      <c r="W19" s="134">
        <v>28</v>
      </c>
      <c r="X19" s="134">
        <v>28</v>
      </c>
      <c r="Y19" s="134"/>
      <c r="Z19" s="134"/>
      <c r="AA19" s="134">
        <v>28</v>
      </c>
      <c r="AB19" s="134"/>
      <c r="AC19" s="134"/>
      <c r="AD19" s="134"/>
      <c r="AE19" s="134"/>
      <c r="AF19" s="293"/>
      <c r="AG19" s="304">
        <v>28</v>
      </c>
      <c r="AH19" s="304">
        <v>28</v>
      </c>
      <c r="AI19" s="304"/>
      <c r="AJ19" s="305"/>
      <c r="AK19" s="306"/>
      <c r="AL19" s="636"/>
      <c r="AM19" s="636"/>
      <c r="AN19" s="636"/>
      <c r="AO19" s="636"/>
      <c r="AP19" s="630"/>
    </row>
    <row r="20" spans="1:42" s="5" customFormat="1" ht="49.5" customHeight="1" thickBot="1" x14ac:dyDescent="0.3">
      <c r="A20" s="625"/>
      <c r="B20" s="696"/>
      <c r="C20" s="659"/>
      <c r="D20" s="634"/>
      <c r="E20" s="634"/>
      <c r="F20" s="634"/>
      <c r="G20" s="41" t="s">
        <v>14</v>
      </c>
      <c r="H20" s="135">
        <f>+H16</f>
        <v>317315000</v>
      </c>
      <c r="I20" s="135"/>
      <c r="J20" s="137">
        <v>42000000</v>
      </c>
      <c r="K20" s="135">
        <f>+K16</f>
        <v>18550000</v>
      </c>
      <c r="L20" s="135">
        <f>+L16</f>
        <v>19400000</v>
      </c>
      <c r="M20" s="135">
        <f>+M16</f>
        <v>19400000</v>
      </c>
      <c r="N20" s="135">
        <f>+N16</f>
        <v>19400000</v>
      </c>
      <c r="O20" s="135">
        <f>+O16</f>
        <v>19400000</v>
      </c>
      <c r="P20" s="145">
        <f t="shared" si="1"/>
        <v>19400000</v>
      </c>
      <c r="Q20" s="135">
        <f>+Q16+Q18</f>
        <v>51862667</v>
      </c>
      <c r="R20" s="135">
        <f>+R16+R18</f>
        <v>51862667</v>
      </c>
      <c r="S20" s="135">
        <v>94542667</v>
      </c>
      <c r="T20" s="135">
        <v>63347667</v>
      </c>
      <c r="U20" s="135">
        <v>58045000</v>
      </c>
      <c r="V20" s="266">
        <f>V16+V18</f>
        <v>96500668</v>
      </c>
      <c r="W20" s="135">
        <v>96500668</v>
      </c>
      <c r="X20" s="135">
        <v>96500668</v>
      </c>
      <c r="Y20" s="135"/>
      <c r="Z20" s="135"/>
      <c r="AA20" s="135">
        <v>131881000</v>
      </c>
      <c r="AB20" s="135"/>
      <c r="AC20" s="135"/>
      <c r="AD20" s="135"/>
      <c r="AE20" s="135"/>
      <c r="AF20" s="324">
        <f>AF16+AF18</f>
        <v>96368505</v>
      </c>
      <c r="AG20" s="314">
        <v>96368505</v>
      </c>
      <c r="AH20" s="314">
        <v>96368505</v>
      </c>
      <c r="AI20" s="314"/>
      <c r="AJ20" s="315"/>
      <c r="AK20" s="316"/>
      <c r="AL20" s="636"/>
      <c r="AM20" s="636"/>
      <c r="AN20" s="636"/>
      <c r="AO20" s="636"/>
      <c r="AP20" s="630"/>
    </row>
    <row r="21" spans="1:42" s="5" customFormat="1" ht="63.75" customHeight="1" thickBot="1" x14ac:dyDescent="0.3">
      <c r="A21" s="625"/>
      <c r="B21" s="697">
        <v>3</v>
      </c>
      <c r="C21" s="653" t="s">
        <v>161</v>
      </c>
      <c r="D21" s="632" t="s">
        <v>122</v>
      </c>
      <c r="E21" s="632">
        <v>299</v>
      </c>
      <c r="F21" s="632">
        <v>179</v>
      </c>
      <c r="G21" s="39" t="s">
        <v>9</v>
      </c>
      <c r="H21" s="146">
        <v>234.3</v>
      </c>
      <c r="I21" s="125"/>
      <c r="J21" s="77">
        <v>17.34</v>
      </c>
      <c r="K21" s="60">
        <v>3.95</v>
      </c>
      <c r="L21" s="146">
        <v>177.4</v>
      </c>
      <c r="M21" s="146">
        <v>177.4</v>
      </c>
      <c r="N21" s="146">
        <v>177.4</v>
      </c>
      <c r="O21" s="60">
        <v>183.45</v>
      </c>
      <c r="P21" s="60">
        <v>177.39999999999998</v>
      </c>
      <c r="Q21" s="125">
        <v>219</v>
      </c>
      <c r="R21" s="125">
        <v>219</v>
      </c>
      <c r="S21" s="125">
        <v>219</v>
      </c>
      <c r="T21" s="125">
        <v>219</v>
      </c>
      <c r="U21" s="125">
        <v>217.21</v>
      </c>
      <c r="V21" s="263">
        <v>234.3</v>
      </c>
      <c r="W21" s="125">
        <v>234.3</v>
      </c>
      <c r="X21" s="125">
        <v>234.3</v>
      </c>
      <c r="Y21" s="125"/>
      <c r="Z21" s="125"/>
      <c r="AA21" s="60" t="s">
        <v>182</v>
      </c>
      <c r="AB21" s="60"/>
      <c r="AC21" s="60"/>
      <c r="AD21" s="60"/>
      <c r="AE21" s="125"/>
      <c r="AF21" s="319">
        <v>217.3</v>
      </c>
      <c r="AG21" s="301">
        <v>218.42000000000002</v>
      </c>
      <c r="AH21" s="301">
        <v>229.36</v>
      </c>
      <c r="AI21" s="301"/>
      <c r="AJ21" s="302">
        <f>AG21/W21</f>
        <v>0.93222364489970122</v>
      </c>
      <c r="AK21" s="303"/>
      <c r="AL21" s="636" t="s">
        <v>558</v>
      </c>
      <c r="AM21" s="636" t="s">
        <v>373</v>
      </c>
      <c r="AN21" s="636" t="s">
        <v>373</v>
      </c>
      <c r="AO21" s="636" t="s">
        <v>434</v>
      </c>
      <c r="AP21" s="630" t="s">
        <v>528</v>
      </c>
    </row>
    <row r="22" spans="1:42" s="5" customFormat="1" ht="66.75" customHeight="1" x14ac:dyDescent="0.25">
      <c r="A22" s="625"/>
      <c r="B22" s="698"/>
      <c r="C22" s="654"/>
      <c r="D22" s="633"/>
      <c r="E22" s="633"/>
      <c r="F22" s="633"/>
      <c r="G22" s="40" t="s">
        <v>10</v>
      </c>
      <c r="H22" s="127">
        <f>K22+P22+U22+V22+AA22</f>
        <v>10732083897</v>
      </c>
      <c r="I22" s="127"/>
      <c r="J22" s="147">
        <v>229850500</v>
      </c>
      <c r="K22" s="127">
        <v>221820000</v>
      </c>
      <c r="L22" s="127">
        <v>2836107730</v>
      </c>
      <c r="M22" s="127">
        <v>2836107730</v>
      </c>
      <c r="N22" s="127">
        <v>2836107730</v>
      </c>
      <c r="O22" s="127">
        <v>2836107730</v>
      </c>
      <c r="P22" s="81">
        <f>2275674627</f>
        <v>2275674627</v>
      </c>
      <c r="Q22" s="127">
        <v>1541055000</v>
      </c>
      <c r="R22" s="127">
        <v>1541055000</v>
      </c>
      <c r="S22" s="127">
        <v>1202308507</v>
      </c>
      <c r="T22" s="127">
        <v>1195533507</v>
      </c>
      <c r="U22" s="127">
        <v>1087330770</v>
      </c>
      <c r="V22" s="264">
        <v>5298519500</v>
      </c>
      <c r="W22" s="127">
        <v>4778520500</v>
      </c>
      <c r="X22" s="127">
        <v>4708217500</v>
      </c>
      <c r="Y22" s="127"/>
      <c r="Z22" s="127"/>
      <c r="AA22" s="127">
        <v>1848739000</v>
      </c>
      <c r="AB22" s="127"/>
      <c r="AC22" s="127"/>
      <c r="AD22" s="127"/>
      <c r="AE22" s="127"/>
      <c r="AF22" s="311">
        <f>1089817250+47477850+52993500+40695300</f>
        <v>1230983900</v>
      </c>
      <c r="AG22" s="322">
        <v>2782234122</v>
      </c>
      <c r="AH22" s="322">
        <v>3119363747</v>
      </c>
      <c r="AI22" s="322"/>
      <c r="AJ22" s="302">
        <f>AG22/W22</f>
        <v>0.58223756118656389</v>
      </c>
      <c r="AK22" s="306">
        <v>0.59450000000000003</v>
      </c>
      <c r="AL22" s="636"/>
      <c r="AM22" s="636"/>
      <c r="AN22" s="636"/>
      <c r="AO22" s="636"/>
      <c r="AP22" s="630" t="s">
        <v>435</v>
      </c>
    </row>
    <row r="23" spans="1:42" s="5" customFormat="1" ht="53.25" customHeight="1" x14ac:dyDescent="0.25">
      <c r="A23" s="625"/>
      <c r="B23" s="698"/>
      <c r="C23" s="654"/>
      <c r="D23" s="633"/>
      <c r="E23" s="633"/>
      <c r="F23" s="633"/>
      <c r="G23" s="40" t="s">
        <v>11</v>
      </c>
      <c r="H23" s="131"/>
      <c r="I23" s="131"/>
      <c r="J23" s="131"/>
      <c r="K23" s="131"/>
      <c r="L23" s="131">
        <v>6.05</v>
      </c>
      <c r="M23" s="131">
        <v>6.05</v>
      </c>
      <c r="N23" s="131">
        <v>6.05</v>
      </c>
      <c r="O23" s="131">
        <v>6.05</v>
      </c>
      <c r="P23" s="144"/>
      <c r="Q23" s="131"/>
      <c r="R23" s="131"/>
      <c r="S23" s="131"/>
      <c r="T23" s="131"/>
      <c r="U23" s="131"/>
      <c r="V23" s="267"/>
      <c r="W23" s="49"/>
      <c r="X23" s="49"/>
      <c r="Y23" s="131"/>
      <c r="Z23" s="131"/>
      <c r="AA23" s="333"/>
      <c r="AB23" s="131"/>
      <c r="AC23" s="131"/>
      <c r="AD23" s="131"/>
      <c r="AE23" s="131"/>
      <c r="AF23" s="293"/>
      <c r="AG23" s="304"/>
      <c r="AH23" s="304"/>
      <c r="AI23" s="304"/>
      <c r="AJ23" s="305"/>
      <c r="AK23" s="306"/>
      <c r="AL23" s="636"/>
      <c r="AM23" s="636"/>
      <c r="AN23" s="636"/>
      <c r="AO23" s="636"/>
      <c r="AP23" s="630" t="s">
        <v>435</v>
      </c>
    </row>
    <row r="24" spans="1:42" s="5" customFormat="1" ht="62.25" customHeight="1" x14ac:dyDescent="0.25">
      <c r="A24" s="625"/>
      <c r="B24" s="698"/>
      <c r="C24" s="654"/>
      <c r="D24" s="633"/>
      <c r="E24" s="633"/>
      <c r="F24" s="633"/>
      <c r="G24" s="40" t="s">
        <v>12</v>
      </c>
      <c r="H24" s="131"/>
      <c r="I24" s="131"/>
      <c r="J24" s="131"/>
      <c r="K24" s="131"/>
      <c r="L24" s="148">
        <v>155113333</v>
      </c>
      <c r="M24" s="148">
        <v>155113333</v>
      </c>
      <c r="N24" s="148">
        <v>155113333</v>
      </c>
      <c r="O24" s="148">
        <v>155113333</v>
      </c>
      <c r="P24" s="81">
        <v>140113333</v>
      </c>
      <c r="Q24" s="127">
        <v>1956967294</v>
      </c>
      <c r="R24" s="127">
        <v>1956967294</v>
      </c>
      <c r="S24" s="127">
        <v>1956967294</v>
      </c>
      <c r="T24" s="127">
        <v>1956967294</v>
      </c>
      <c r="U24" s="131">
        <v>1375507087</v>
      </c>
      <c r="V24" s="264">
        <v>596599005</v>
      </c>
      <c r="W24" s="49">
        <v>596599005</v>
      </c>
      <c r="X24" s="49">
        <v>596599005</v>
      </c>
      <c r="Y24" s="131"/>
      <c r="Z24" s="131"/>
      <c r="AA24" s="333"/>
      <c r="AB24" s="131"/>
      <c r="AC24" s="131"/>
      <c r="AD24" s="131"/>
      <c r="AE24" s="131"/>
      <c r="AF24" s="325">
        <v>212392363</v>
      </c>
      <c r="AG24" s="322">
        <v>487520697</v>
      </c>
      <c r="AH24" s="322">
        <v>496521365</v>
      </c>
      <c r="AI24" s="322"/>
      <c r="AJ24" s="305"/>
      <c r="AK24" s="306"/>
      <c r="AL24" s="636"/>
      <c r="AM24" s="636"/>
      <c r="AN24" s="636"/>
      <c r="AO24" s="636"/>
      <c r="AP24" s="630" t="s">
        <v>435</v>
      </c>
    </row>
    <row r="25" spans="1:42" s="5" customFormat="1" ht="54.75" customHeight="1" x14ac:dyDescent="0.25">
      <c r="A25" s="625"/>
      <c r="B25" s="698"/>
      <c r="C25" s="654"/>
      <c r="D25" s="633"/>
      <c r="E25" s="633"/>
      <c r="F25" s="633"/>
      <c r="G25" s="40" t="s">
        <v>13</v>
      </c>
      <c r="H25" s="134">
        <f>+H21</f>
        <v>234.3</v>
      </c>
      <c r="I25" s="134"/>
      <c r="J25" s="134"/>
      <c r="K25" s="134"/>
      <c r="L25" s="149">
        <f t="shared" ref="L25:O26" si="2">+L21+L23</f>
        <v>183.45000000000002</v>
      </c>
      <c r="M25" s="149">
        <f t="shared" si="2"/>
        <v>183.45000000000002</v>
      </c>
      <c r="N25" s="149">
        <f t="shared" si="2"/>
        <v>183.45000000000002</v>
      </c>
      <c r="O25" s="149">
        <f t="shared" si="2"/>
        <v>189.5</v>
      </c>
      <c r="P25" s="144">
        <f>+P23+P21</f>
        <v>177.39999999999998</v>
      </c>
      <c r="Q25" s="149">
        <f t="shared" ref="Q25:R26" si="3">+Q21+Q23</f>
        <v>219</v>
      </c>
      <c r="R25" s="149">
        <f t="shared" si="3"/>
        <v>219</v>
      </c>
      <c r="S25" s="149">
        <v>219</v>
      </c>
      <c r="T25" s="149">
        <v>219</v>
      </c>
      <c r="U25" s="134">
        <v>217.21</v>
      </c>
      <c r="V25" s="268">
        <f>+V21+V23</f>
        <v>234.3</v>
      </c>
      <c r="W25" s="149">
        <v>234.3</v>
      </c>
      <c r="X25" s="149">
        <v>234.3</v>
      </c>
      <c r="Y25" s="149"/>
      <c r="Z25" s="134"/>
      <c r="AA25" s="494">
        <v>234.3</v>
      </c>
      <c r="AB25" s="134"/>
      <c r="AC25" s="134"/>
      <c r="AD25" s="134"/>
      <c r="AE25" s="134"/>
      <c r="AF25" s="320">
        <f>+AF21+AF23</f>
        <v>217.3</v>
      </c>
      <c r="AG25" s="304">
        <v>218.42000000000002</v>
      </c>
      <c r="AH25" s="304">
        <v>229.36</v>
      </c>
      <c r="AI25" s="304"/>
      <c r="AJ25" s="305"/>
      <c r="AK25" s="306"/>
      <c r="AL25" s="636"/>
      <c r="AM25" s="636"/>
      <c r="AN25" s="636"/>
      <c r="AO25" s="636"/>
      <c r="AP25" s="630" t="s">
        <v>435</v>
      </c>
    </row>
    <row r="26" spans="1:42" s="5" customFormat="1" ht="63.75" customHeight="1" thickBot="1" x14ac:dyDescent="0.3">
      <c r="A26" s="625"/>
      <c r="B26" s="699"/>
      <c r="C26" s="670"/>
      <c r="D26" s="634"/>
      <c r="E26" s="634"/>
      <c r="F26" s="634"/>
      <c r="G26" s="41" t="s">
        <v>14</v>
      </c>
      <c r="H26" s="135">
        <f>+H22</f>
        <v>10732083897</v>
      </c>
      <c r="I26" s="135"/>
      <c r="J26" s="135"/>
      <c r="K26" s="135">
        <f>+K22</f>
        <v>221820000</v>
      </c>
      <c r="L26" s="135">
        <f t="shared" si="2"/>
        <v>2991221063</v>
      </c>
      <c r="M26" s="135">
        <f t="shared" si="2"/>
        <v>2991221063</v>
      </c>
      <c r="N26" s="135">
        <f t="shared" si="2"/>
        <v>2991221063</v>
      </c>
      <c r="O26" s="135">
        <f t="shared" si="2"/>
        <v>2991221063</v>
      </c>
      <c r="P26" s="145">
        <f>+P22+P24</f>
        <v>2415787960</v>
      </c>
      <c r="Q26" s="135">
        <f t="shared" si="3"/>
        <v>3498022294</v>
      </c>
      <c r="R26" s="135">
        <f t="shared" si="3"/>
        <v>3498022294</v>
      </c>
      <c r="S26" s="135">
        <v>3159275801</v>
      </c>
      <c r="T26" s="135">
        <v>3152500801</v>
      </c>
      <c r="U26" s="135">
        <v>2462837857</v>
      </c>
      <c r="V26" s="266">
        <f>+V22+V24</f>
        <v>5895118505</v>
      </c>
      <c r="W26" s="135">
        <v>5375119505</v>
      </c>
      <c r="X26" s="135">
        <v>5304816505</v>
      </c>
      <c r="Y26" s="135"/>
      <c r="Z26" s="135"/>
      <c r="AA26" s="495">
        <v>1848739000</v>
      </c>
      <c r="AB26" s="135"/>
      <c r="AC26" s="135"/>
      <c r="AD26" s="135"/>
      <c r="AE26" s="135"/>
      <c r="AF26" s="299">
        <f>AF24+AF22</f>
        <v>1443376263</v>
      </c>
      <c r="AG26" s="314">
        <v>3269754819</v>
      </c>
      <c r="AH26" s="314">
        <v>3615885112</v>
      </c>
      <c r="AI26" s="314"/>
      <c r="AJ26" s="315"/>
      <c r="AK26" s="316"/>
      <c r="AL26" s="636"/>
      <c r="AM26" s="636"/>
      <c r="AN26" s="636"/>
      <c r="AO26" s="636"/>
      <c r="AP26" s="630" t="s">
        <v>435</v>
      </c>
    </row>
    <row r="27" spans="1:42" s="5" customFormat="1" ht="45" customHeight="1" thickBot="1" x14ac:dyDescent="0.3">
      <c r="A27" s="625"/>
      <c r="B27" s="638">
        <v>4</v>
      </c>
      <c r="C27" s="680" t="s">
        <v>162</v>
      </c>
      <c r="D27" s="632" t="s">
        <v>122</v>
      </c>
      <c r="E27" s="632">
        <v>302</v>
      </c>
      <c r="F27" s="632">
        <v>179</v>
      </c>
      <c r="G27" s="39" t="s">
        <v>9</v>
      </c>
      <c r="H27" s="125">
        <v>40</v>
      </c>
      <c r="I27" s="125"/>
      <c r="J27" s="79">
        <v>28</v>
      </c>
      <c r="K27" s="60">
        <v>19.54</v>
      </c>
      <c r="L27" s="125">
        <v>25</v>
      </c>
      <c r="M27" s="125">
        <v>25</v>
      </c>
      <c r="N27" s="125">
        <v>25</v>
      </c>
      <c r="O27" s="125">
        <v>25</v>
      </c>
      <c r="P27" s="60">
        <f>2+0.31+4.44+12.13+6.12</f>
        <v>25.000000000000004</v>
      </c>
      <c r="Q27" s="125">
        <v>30</v>
      </c>
      <c r="R27" s="125">
        <v>30</v>
      </c>
      <c r="S27" s="125">
        <v>30</v>
      </c>
      <c r="T27" s="125">
        <v>30</v>
      </c>
      <c r="U27" s="125">
        <v>69.929999999999993</v>
      </c>
      <c r="V27" s="269">
        <v>95.93</v>
      </c>
      <c r="W27" s="60">
        <v>95.93</v>
      </c>
      <c r="X27" s="125">
        <v>95.93</v>
      </c>
      <c r="Y27" s="125"/>
      <c r="Z27" s="125"/>
      <c r="AA27" s="139">
        <v>100</v>
      </c>
      <c r="AB27" s="125"/>
      <c r="AC27" s="125"/>
      <c r="AD27" s="125"/>
      <c r="AE27" s="125"/>
      <c r="AF27" s="319">
        <f>+Y27+4.5</f>
        <v>4.5</v>
      </c>
      <c r="AG27" s="60">
        <v>85.93</v>
      </c>
      <c r="AH27" s="60">
        <v>317.06</v>
      </c>
      <c r="AI27" s="60"/>
      <c r="AJ27" s="59">
        <v>1</v>
      </c>
      <c r="AK27" s="29"/>
      <c r="AL27" s="636" t="s">
        <v>559</v>
      </c>
      <c r="AM27" s="636" t="s">
        <v>373</v>
      </c>
      <c r="AN27" s="636" t="s">
        <v>373</v>
      </c>
      <c r="AO27" s="636" t="s">
        <v>438</v>
      </c>
      <c r="AP27" s="630" t="s">
        <v>532</v>
      </c>
    </row>
    <row r="28" spans="1:42" s="5" customFormat="1" ht="36" customHeight="1" x14ac:dyDescent="0.25">
      <c r="A28" s="625"/>
      <c r="B28" s="639"/>
      <c r="C28" s="658"/>
      <c r="D28" s="633"/>
      <c r="E28" s="633"/>
      <c r="F28" s="633"/>
      <c r="G28" s="40" t="s">
        <v>10</v>
      </c>
      <c r="H28" s="127">
        <f>K28+P28+U28+V28+AA28</f>
        <v>1389133256</v>
      </c>
      <c r="I28" s="127"/>
      <c r="J28" s="150">
        <v>33000549</v>
      </c>
      <c r="K28" s="127">
        <v>26600549</v>
      </c>
      <c r="L28" s="127">
        <v>592421600</v>
      </c>
      <c r="M28" s="127">
        <v>592421600</v>
      </c>
      <c r="N28" s="127">
        <v>592421600</v>
      </c>
      <c r="O28" s="127">
        <v>592421600</v>
      </c>
      <c r="P28" s="81">
        <f>450140207</f>
        <v>450140207</v>
      </c>
      <c r="Q28" s="127">
        <v>513220000</v>
      </c>
      <c r="R28" s="127">
        <v>513220000</v>
      </c>
      <c r="S28" s="127">
        <v>487230000</v>
      </c>
      <c r="T28" s="127">
        <v>516539000</v>
      </c>
      <c r="U28" s="127">
        <v>407810000</v>
      </c>
      <c r="V28" s="268">
        <v>200938500</v>
      </c>
      <c r="W28" s="127">
        <v>280938000</v>
      </c>
      <c r="X28" s="127">
        <v>470479440</v>
      </c>
      <c r="Y28" s="127"/>
      <c r="Z28" s="127"/>
      <c r="AA28" s="298">
        <v>303644000</v>
      </c>
      <c r="AB28" s="127"/>
      <c r="AC28" s="127"/>
      <c r="AD28" s="127"/>
      <c r="AE28" s="127"/>
      <c r="AF28" s="320">
        <f>41962200+52993500</f>
        <v>94955700</v>
      </c>
      <c r="AG28" s="81">
        <v>271940600</v>
      </c>
      <c r="AH28" s="81">
        <v>271940600</v>
      </c>
      <c r="AI28" s="81"/>
      <c r="AJ28" s="59">
        <f>AF28/V28</f>
        <v>0.47256100747243562</v>
      </c>
      <c r="AK28" s="26"/>
      <c r="AL28" s="636"/>
      <c r="AM28" s="636" t="s">
        <v>373</v>
      </c>
      <c r="AN28" s="636" t="s">
        <v>373</v>
      </c>
      <c r="AO28" s="636" t="s">
        <v>438</v>
      </c>
      <c r="AP28" s="630" t="s">
        <v>439</v>
      </c>
    </row>
    <row r="29" spans="1:42" s="5" customFormat="1" ht="40.5" customHeight="1" x14ac:dyDescent="0.25">
      <c r="A29" s="625"/>
      <c r="B29" s="639"/>
      <c r="C29" s="658"/>
      <c r="D29" s="633"/>
      <c r="E29" s="633"/>
      <c r="F29" s="633"/>
      <c r="G29" s="40" t="s">
        <v>11</v>
      </c>
      <c r="H29" s="131"/>
      <c r="I29" s="131"/>
      <c r="J29" s="131"/>
      <c r="K29" s="131"/>
      <c r="L29" s="131"/>
      <c r="M29" s="131"/>
      <c r="N29" s="131"/>
      <c r="O29" s="131"/>
      <c r="P29" s="49"/>
      <c r="Q29" s="131"/>
      <c r="R29" s="131"/>
      <c r="S29" s="131"/>
      <c r="T29" s="131"/>
      <c r="U29" s="131"/>
      <c r="V29" s="268"/>
      <c r="W29" s="49"/>
      <c r="X29" s="49"/>
      <c r="Y29" s="131"/>
      <c r="Z29" s="131"/>
      <c r="AA29" s="333"/>
      <c r="AB29" s="131"/>
      <c r="AC29" s="131"/>
      <c r="AD29" s="131"/>
      <c r="AE29" s="131"/>
      <c r="AF29" s="307"/>
      <c r="AG29" s="49"/>
      <c r="AH29" s="49"/>
      <c r="AI29" s="49"/>
      <c r="AJ29" s="75"/>
      <c r="AK29" s="26"/>
      <c r="AL29" s="636"/>
      <c r="AM29" s="636" t="s">
        <v>373</v>
      </c>
      <c r="AN29" s="636" t="s">
        <v>373</v>
      </c>
      <c r="AO29" s="636" t="s">
        <v>438</v>
      </c>
      <c r="AP29" s="630" t="s">
        <v>439</v>
      </c>
    </row>
    <row r="30" spans="1:42" s="5" customFormat="1" ht="33" customHeight="1" x14ac:dyDescent="0.25">
      <c r="A30" s="625"/>
      <c r="B30" s="639"/>
      <c r="C30" s="658"/>
      <c r="D30" s="633"/>
      <c r="E30" s="633"/>
      <c r="F30" s="633"/>
      <c r="G30" s="40" t="s">
        <v>12</v>
      </c>
      <c r="H30" s="141"/>
      <c r="I30" s="141"/>
      <c r="J30" s="141"/>
      <c r="K30" s="141"/>
      <c r="L30" s="141">
        <v>3040000</v>
      </c>
      <c r="M30" s="141">
        <v>3040000</v>
      </c>
      <c r="N30" s="141">
        <v>3040000</v>
      </c>
      <c r="O30" s="141">
        <v>3040000</v>
      </c>
      <c r="P30" s="81">
        <f>+O30</f>
        <v>3040000</v>
      </c>
      <c r="Q30" s="81">
        <v>105696611</v>
      </c>
      <c r="R30" s="81">
        <v>105696611</v>
      </c>
      <c r="S30" s="81">
        <v>105696611</v>
      </c>
      <c r="T30" s="81">
        <v>105696611</v>
      </c>
      <c r="U30" s="141">
        <v>105696611</v>
      </c>
      <c r="V30" s="270">
        <v>102153108.33</v>
      </c>
      <c r="W30" s="445">
        <v>102153108.33</v>
      </c>
      <c r="X30" s="445">
        <v>102153108.33</v>
      </c>
      <c r="Y30" s="141"/>
      <c r="Z30" s="141"/>
      <c r="AA30" s="335"/>
      <c r="AB30" s="141"/>
      <c r="AC30" s="141"/>
      <c r="AD30" s="141"/>
      <c r="AE30" s="141"/>
      <c r="AF30" s="325">
        <v>64344442</v>
      </c>
      <c r="AG30" s="81">
        <v>100397108.33</v>
      </c>
      <c r="AH30" s="81">
        <v>102153108.33333333</v>
      </c>
      <c r="AI30" s="81"/>
      <c r="AJ30" s="75"/>
      <c r="AK30" s="26"/>
      <c r="AL30" s="636"/>
      <c r="AM30" s="636" t="s">
        <v>373</v>
      </c>
      <c r="AN30" s="636" t="s">
        <v>373</v>
      </c>
      <c r="AO30" s="636" t="s">
        <v>438</v>
      </c>
      <c r="AP30" s="630" t="s">
        <v>439</v>
      </c>
    </row>
    <row r="31" spans="1:42" s="5" customFormat="1" ht="36" customHeight="1" x14ac:dyDescent="0.25">
      <c r="A31" s="625"/>
      <c r="B31" s="639"/>
      <c r="C31" s="658"/>
      <c r="D31" s="633"/>
      <c r="E31" s="633"/>
      <c r="F31" s="633"/>
      <c r="G31" s="40" t="s">
        <v>13</v>
      </c>
      <c r="H31" s="134">
        <f>+H27</f>
        <v>40</v>
      </c>
      <c r="I31" s="134"/>
      <c r="J31" s="134">
        <f t="shared" ref="J31:O31" si="4">+J27</f>
        <v>28</v>
      </c>
      <c r="K31" s="149">
        <f t="shared" si="4"/>
        <v>19.54</v>
      </c>
      <c r="L31" s="134">
        <f t="shared" si="4"/>
        <v>25</v>
      </c>
      <c r="M31" s="134">
        <f t="shared" si="4"/>
        <v>25</v>
      </c>
      <c r="N31" s="134">
        <f t="shared" si="4"/>
        <v>25</v>
      </c>
      <c r="O31" s="134">
        <f t="shared" si="4"/>
        <v>25</v>
      </c>
      <c r="P31" s="144">
        <f>+P27+P29</f>
        <v>25.000000000000004</v>
      </c>
      <c r="Q31" s="134">
        <f>+Q27</f>
        <v>30</v>
      </c>
      <c r="R31" s="134">
        <f>+R27</f>
        <v>30</v>
      </c>
      <c r="S31" s="134">
        <v>30</v>
      </c>
      <c r="T31" s="134">
        <v>30</v>
      </c>
      <c r="U31" s="134">
        <v>69.929999999999993</v>
      </c>
      <c r="V31" s="268">
        <f t="shared" ref="V31" si="5">+V27</f>
        <v>95.93</v>
      </c>
      <c r="W31" s="134">
        <v>95.93</v>
      </c>
      <c r="X31" s="134">
        <v>95.93</v>
      </c>
      <c r="Y31" s="134"/>
      <c r="Z31" s="134"/>
      <c r="AA31" s="336">
        <v>40</v>
      </c>
      <c r="AB31" s="134"/>
      <c r="AC31" s="134"/>
      <c r="AD31" s="134"/>
      <c r="AE31" s="134"/>
      <c r="AF31" s="320">
        <f>+AF27+AF29</f>
        <v>4.5</v>
      </c>
      <c r="AG31" s="144">
        <v>85.93</v>
      </c>
      <c r="AH31" s="144">
        <v>317.06</v>
      </c>
      <c r="AI31" s="144"/>
      <c r="AJ31" s="75"/>
      <c r="AK31" s="26"/>
      <c r="AL31" s="636"/>
      <c r="AM31" s="636" t="s">
        <v>373</v>
      </c>
      <c r="AN31" s="636" t="s">
        <v>373</v>
      </c>
      <c r="AO31" s="636" t="s">
        <v>438</v>
      </c>
      <c r="AP31" s="630" t="s">
        <v>439</v>
      </c>
    </row>
    <row r="32" spans="1:42" s="5" customFormat="1" ht="49.5" customHeight="1" thickBot="1" x14ac:dyDescent="0.3">
      <c r="A32" s="625"/>
      <c r="B32" s="640"/>
      <c r="C32" s="659"/>
      <c r="D32" s="634"/>
      <c r="E32" s="634"/>
      <c r="F32" s="634"/>
      <c r="G32" s="41" t="s">
        <v>14</v>
      </c>
      <c r="H32" s="135">
        <f>+H28</f>
        <v>1389133256</v>
      </c>
      <c r="I32" s="135"/>
      <c r="J32" s="135">
        <f>+J28</f>
        <v>33000549</v>
      </c>
      <c r="K32" s="135">
        <f>+K28</f>
        <v>26600549</v>
      </c>
      <c r="L32" s="151">
        <f>+L28+L30</f>
        <v>595461600</v>
      </c>
      <c r="M32" s="151">
        <f>+M28+M30</f>
        <v>595461600</v>
      </c>
      <c r="N32" s="151">
        <f>+N28+N30</f>
        <v>595461600</v>
      </c>
      <c r="O32" s="151">
        <f>+O28+O30</f>
        <v>595461600</v>
      </c>
      <c r="P32" s="145">
        <f>+P28+P30</f>
        <v>453180207</v>
      </c>
      <c r="Q32" s="135">
        <f>+Q28+Q30</f>
        <v>618916611</v>
      </c>
      <c r="R32" s="135">
        <f>+R28+R30</f>
        <v>618916611</v>
      </c>
      <c r="S32" s="135">
        <v>592926611</v>
      </c>
      <c r="T32" s="135">
        <v>622235611</v>
      </c>
      <c r="U32" s="135">
        <v>513506611</v>
      </c>
      <c r="V32" s="271">
        <f>+V28</f>
        <v>200938500</v>
      </c>
      <c r="W32" s="135">
        <v>383091108.32999998</v>
      </c>
      <c r="X32" s="135">
        <v>572632548.33000004</v>
      </c>
      <c r="Y32" s="135"/>
      <c r="Z32" s="135"/>
      <c r="AA32" s="338">
        <f>+AA28</f>
        <v>303644000</v>
      </c>
      <c r="AB32" s="135"/>
      <c r="AC32" s="135"/>
      <c r="AD32" s="135"/>
      <c r="AE32" s="135"/>
      <c r="AF32" s="390">
        <f>AF28+AF30</f>
        <v>159300142</v>
      </c>
      <c r="AG32" s="145">
        <v>372337708.32999998</v>
      </c>
      <c r="AH32" s="145">
        <v>374093708.33333331</v>
      </c>
      <c r="AI32" s="145"/>
      <c r="AJ32" s="76"/>
      <c r="AK32" s="58"/>
      <c r="AL32" s="636"/>
      <c r="AM32" s="636" t="s">
        <v>373</v>
      </c>
      <c r="AN32" s="636" t="s">
        <v>373</v>
      </c>
      <c r="AO32" s="636" t="s">
        <v>438</v>
      </c>
      <c r="AP32" s="630" t="s">
        <v>439</v>
      </c>
    </row>
    <row r="33" spans="1:42" s="5" customFormat="1" ht="63.75" customHeight="1" thickBot="1" x14ac:dyDescent="0.3">
      <c r="A33" s="625"/>
      <c r="B33" s="681">
        <v>5</v>
      </c>
      <c r="C33" s="680" t="s">
        <v>359</v>
      </c>
      <c r="D33" s="632" t="s">
        <v>122</v>
      </c>
      <c r="E33" s="632">
        <v>311</v>
      </c>
      <c r="F33" s="632">
        <v>182</v>
      </c>
      <c r="G33" s="39" t="s">
        <v>9</v>
      </c>
      <c r="H33" s="125">
        <v>6</v>
      </c>
      <c r="I33" s="125"/>
      <c r="J33" s="80">
        <v>2</v>
      </c>
      <c r="K33" s="125">
        <v>2</v>
      </c>
      <c r="L33" s="125">
        <v>3</v>
      </c>
      <c r="M33" s="125">
        <v>3</v>
      </c>
      <c r="N33" s="125">
        <v>3</v>
      </c>
      <c r="O33" s="125">
        <v>3</v>
      </c>
      <c r="P33" s="125">
        <v>3</v>
      </c>
      <c r="Q33" s="125">
        <v>4</v>
      </c>
      <c r="R33" s="125">
        <v>4</v>
      </c>
      <c r="S33" s="125">
        <v>4</v>
      </c>
      <c r="T33" s="125">
        <v>4</v>
      </c>
      <c r="U33" s="125">
        <v>4</v>
      </c>
      <c r="V33" s="301">
        <v>5</v>
      </c>
      <c r="W33" s="139">
        <v>5</v>
      </c>
      <c r="X33" s="139">
        <v>5</v>
      </c>
      <c r="Y33" s="139"/>
      <c r="Z33" s="139"/>
      <c r="AA33" s="139">
        <v>6</v>
      </c>
      <c r="AB33" s="139"/>
      <c r="AC33" s="139"/>
      <c r="AD33" s="139"/>
      <c r="AE33" s="139"/>
      <c r="AF33" s="319">
        <v>5</v>
      </c>
      <c r="AG33" s="126">
        <v>5</v>
      </c>
      <c r="AH33" s="126">
        <v>5</v>
      </c>
      <c r="AI33" s="126"/>
      <c r="AJ33" s="59">
        <v>1</v>
      </c>
      <c r="AK33" s="294"/>
      <c r="AL33" s="636" t="s">
        <v>505</v>
      </c>
      <c r="AM33" s="636" t="s">
        <v>373</v>
      </c>
      <c r="AN33" s="636" t="s">
        <v>373</v>
      </c>
      <c r="AO33" s="636" t="s">
        <v>438</v>
      </c>
      <c r="AP33" s="630" t="s">
        <v>439</v>
      </c>
    </row>
    <row r="34" spans="1:42" s="5" customFormat="1" ht="66.75" customHeight="1" x14ac:dyDescent="0.25">
      <c r="A34" s="625"/>
      <c r="B34" s="682"/>
      <c r="C34" s="658"/>
      <c r="D34" s="633"/>
      <c r="E34" s="633"/>
      <c r="F34" s="633"/>
      <c r="G34" s="40" t="s">
        <v>10</v>
      </c>
      <c r="H34" s="127">
        <f>K34+P34+U34+V34+AA34</f>
        <v>8399030791</v>
      </c>
      <c r="I34" s="127"/>
      <c r="J34" s="150">
        <v>601240000</v>
      </c>
      <c r="K34" s="127">
        <v>598840000</v>
      </c>
      <c r="L34" s="127">
        <v>1897501796</v>
      </c>
      <c r="M34" s="127">
        <v>1897501796</v>
      </c>
      <c r="N34" s="127">
        <v>1897501796</v>
      </c>
      <c r="O34" s="127">
        <v>1897501796</v>
      </c>
      <c r="P34" s="81">
        <v>1897183657</v>
      </c>
      <c r="Q34" s="127">
        <v>1116162000</v>
      </c>
      <c r="R34" s="127">
        <v>1116162000</v>
      </c>
      <c r="S34" s="127">
        <v>1116162000</v>
      </c>
      <c r="T34" s="127">
        <v>1141702000</v>
      </c>
      <c r="U34" s="127">
        <v>806624134</v>
      </c>
      <c r="V34" s="330">
        <v>2098785000</v>
      </c>
      <c r="W34" s="298">
        <v>2098785000</v>
      </c>
      <c r="X34" s="298">
        <v>2128785000</v>
      </c>
      <c r="Y34" s="298"/>
      <c r="Z34" s="298"/>
      <c r="AA34" s="298">
        <v>2997598000</v>
      </c>
      <c r="AB34" s="298"/>
      <c r="AC34" s="298"/>
      <c r="AD34" s="298"/>
      <c r="AE34" s="298"/>
      <c r="AF34" s="345">
        <f>755649507+65430750-10000</f>
        <v>821070257</v>
      </c>
      <c r="AG34" s="172">
        <v>1641460897</v>
      </c>
      <c r="AH34" s="172">
        <v>1681166458</v>
      </c>
      <c r="AI34" s="172"/>
      <c r="AJ34" s="59">
        <f>AF34/V34</f>
        <v>0.39121218085701964</v>
      </c>
      <c r="AK34" s="295">
        <v>0.43740000000000001</v>
      </c>
      <c r="AL34" s="636"/>
      <c r="AM34" s="636"/>
      <c r="AN34" s="636"/>
      <c r="AO34" s="636" t="s">
        <v>438</v>
      </c>
      <c r="AP34" s="630" t="s">
        <v>439</v>
      </c>
    </row>
    <row r="35" spans="1:42" s="5" customFormat="1" ht="53.25" customHeight="1" x14ac:dyDescent="0.25">
      <c r="A35" s="625"/>
      <c r="B35" s="682"/>
      <c r="C35" s="658"/>
      <c r="D35" s="633"/>
      <c r="E35" s="633"/>
      <c r="F35" s="633"/>
      <c r="G35" s="40" t="s">
        <v>11</v>
      </c>
      <c r="H35" s="131"/>
      <c r="I35" s="131"/>
      <c r="J35" s="131"/>
      <c r="K35" s="131"/>
      <c r="L35" s="131"/>
      <c r="M35" s="131"/>
      <c r="N35" s="131"/>
      <c r="O35" s="131"/>
      <c r="P35" s="49"/>
      <c r="Q35" s="131"/>
      <c r="R35" s="131"/>
      <c r="S35" s="131"/>
      <c r="T35" s="131"/>
      <c r="U35" s="131"/>
      <c r="V35" s="334"/>
      <c r="W35" s="297"/>
      <c r="X35" s="297"/>
      <c r="Y35" s="333"/>
      <c r="Z35" s="333"/>
      <c r="AA35" s="333"/>
      <c r="AB35" s="333"/>
      <c r="AC35" s="333"/>
      <c r="AD35" s="333"/>
      <c r="AE35" s="333"/>
      <c r="AF35" s="307"/>
      <c r="AG35" s="297"/>
      <c r="AH35" s="297"/>
      <c r="AI35" s="297"/>
      <c r="AJ35" s="130"/>
      <c r="AK35" s="295"/>
      <c r="AL35" s="636"/>
      <c r="AM35" s="636"/>
      <c r="AN35" s="636"/>
      <c r="AO35" s="636" t="s">
        <v>438</v>
      </c>
      <c r="AP35" s="630" t="s">
        <v>439</v>
      </c>
    </row>
    <row r="36" spans="1:42" s="5" customFormat="1" ht="62.25" customHeight="1" x14ac:dyDescent="0.25">
      <c r="A36" s="625"/>
      <c r="B36" s="682"/>
      <c r="C36" s="658"/>
      <c r="D36" s="633"/>
      <c r="E36" s="633"/>
      <c r="F36" s="633"/>
      <c r="G36" s="40" t="s">
        <v>12</v>
      </c>
      <c r="H36" s="131"/>
      <c r="I36" s="131"/>
      <c r="J36" s="131"/>
      <c r="K36" s="131"/>
      <c r="L36" s="148">
        <v>289270000</v>
      </c>
      <c r="M36" s="148">
        <v>289270000</v>
      </c>
      <c r="N36" s="148">
        <v>289270000</v>
      </c>
      <c r="O36" s="148">
        <v>289270000</v>
      </c>
      <c r="P36" s="81">
        <v>235270000</v>
      </c>
      <c r="Q36" s="152">
        <v>788509690</v>
      </c>
      <c r="R36" s="152">
        <v>788509690</v>
      </c>
      <c r="S36" s="152">
        <v>788509690</v>
      </c>
      <c r="T36" s="152">
        <v>780809690</v>
      </c>
      <c r="U36" s="131">
        <v>725288449</v>
      </c>
      <c r="V36" s="330">
        <v>440908932</v>
      </c>
      <c r="W36" s="297">
        <v>440908932</v>
      </c>
      <c r="X36" s="297">
        <v>440908932</v>
      </c>
      <c r="Y36" s="333"/>
      <c r="Z36" s="333"/>
      <c r="AA36" s="333"/>
      <c r="AB36" s="333"/>
      <c r="AC36" s="333"/>
      <c r="AD36" s="333"/>
      <c r="AE36" s="333"/>
      <c r="AF36" s="345">
        <v>321616683</v>
      </c>
      <c r="AG36" s="172">
        <v>423189349</v>
      </c>
      <c r="AH36" s="172">
        <v>423189349</v>
      </c>
      <c r="AI36" s="172"/>
      <c r="AJ36" s="130"/>
      <c r="AK36" s="295"/>
      <c r="AL36" s="636"/>
      <c r="AM36" s="636"/>
      <c r="AN36" s="636"/>
      <c r="AO36" s="636" t="s">
        <v>438</v>
      </c>
      <c r="AP36" s="630" t="s">
        <v>439</v>
      </c>
    </row>
    <row r="37" spans="1:42" s="5" customFormat="1" ht="54.75" customHeight="1" x14ac:dyDescent="0.25">
      <c r="A37" s="625"/>
      <c r="B37" s="682"/>
      <c r="C37" s="658"/>
      <c r="D37" s="633"/>
      <c r="E37" s="633"/>
      <c r="F37" s="633"/>
      <c r="G37" s="40" t="s">
        <v>13</v>
      </c>
      <c r="H37" s="134">
        <f>+H33</f>
        <v>6</v>
      </c>
      <c r="I37" s="134"/>
      <c r="J37" s="134">
        <f t="shared" ref="J37:O37" si="6">+J33</f>
        <v>2</v>
      </c>
      <c r="K37" s="134">
        <f t="shared" si="6"/>
        <v>2</v>
      </c>
      <c r="L37" s="134">
        <f t="shared" si="6"/>
        <v>3</v>
      </c>
      <c r="M37" s="134">
        <f t="shared" si="6"/>
        <v>3</v>
      </c>
      <c r="N37" s="134">
        <f t="shared" si="6"/>
        <v>3</v>
      </c>
      <c r="O37" s="134">
        <f t="shared" si="6"/>
        <v>3</v>
      </c>
      <c r="P37" s="144">
        <v>3</v>
      </c>
      <c r="Q37" s="134">
        <f>+Q33</f>
        <v>4</v>
      </c>
      <c r="R37" s="134">
        <f>+R33</f>
        <v>4</v>
      </c>
      <c r="S37" s="134">
        <v>4</v>
      </c>
      <c r="T37" s="134">
        <v>4</v>
      </c>
      <c r="U37" s="134">
        <v>4</v>
      </c>
      <c r="V37" s="320">
        <f t="shared" ref="V37" si="7">+V33</f>
        <v>5</v>
      </c>
      <c r="W37" s="336">
        <v>5</v>
      </c>
      <c r="X37" s="336">
        <v>5</v>
      </c>
      <c r="Y37" s="336"/>
      <c r="Z37" s="336"/>
      <c r="AA37" s="336">
        <v>4</v>
      </c>
      <c r="AB37" s="336"/>
      <c r="AC37" s="336"/>
      <c r="AD37" s="336"/>
      <c r="AE37" s="336"/>
      <c r="AF37" s="293">
        <f>+AF33+AF35</f>
        <v>5</v>
      </c>
      <c r="AG37" s="129"/>
      <c r="AH37" s="129"/>
      <c r="AI37" s="129"/>
      <c r="AJ37" s="130"/>
      <c r="AK37" s="295"/>
      <c r="AL37" s="636"/>
      <c r="AM37" s="636"/>
      <c r="AN37" s="636"/>
      <c r="AO37" s="636" t="s">
        <v>438</v>
      </c>
      <c r="AP37" s="630" t="s">
        <v>439</v>
      </c>
    </row>
    <row r="38" spans="1:42" s="5" customFormat="1" ht="63.75" customHeight="1" thickBot="1" x14ac:dyDescent="0.3">
      <c r="A38" s="625"/>
      <c r="B38" s="683"/>
      <c r="C38" s="659"/>
      <c r="D38" s="634"/>
      <c r="E38" s="634"/>
      <c r="F38" s="634"/>
      <c r="G38" s="41" t="s">
        <v>14</v>
      </c>
      <c r="H38" s="135">
        <f>+H34</f>
        <v>8399030791</v>
      </c>
      <c r="I38" s="135"/>
      <c r="J38" s="135">
        <f>+J34</f>
        <v>601240000</v>
      </c>
      <c r="K38" s="135">
        <f>+K34</f>
        <v>598840000</v>
      </c>
      <c r="L38" s="135">
        <f t="shared" ref="L38:Q38" si="8">+L34+L36</f>
        <v>2186771796</v>
      </c>
      <c r="M38" s="135">
        <f t="shared" si="8"/>
        <v>2186771796</v>
      </c>
      <c r="N38" s="135">
        <f t="shared" si="8"/>
        <v>2186771796</v>
      </c>
      <c r="O38" s="135">
        <f t="shared" si="8"/>
        <v>2186771796</v>
      </c>
      <c r="P38" s="145">
        <f t="shared" si="8"/>
        <v>2132453657</v>
      </c>
      <c r="Q38" s="135">
        <f t="shared" si="8"/>
        <v>1904671690</v>
      </c>
      <c r="R38" s="135">
        <f>+R34+R36</f>
        <v>1904671690</v>
      </c>
      <c r="S38" s="135">
        <v>1904671690</v>
      </c>
      <c r="T38" s="135">
        <v>1922511690</v>
      </c>
      <c r="U38" s="135">
        <v>1531912583</v>
      </c>
      <c r="V38" s="347">
        <f>+V34</f>
        <v>2098785000</v>
      </c>
      <c r="W38" s="338">
        <v>2098785000</v>
      </c>
      <c r="X38" s="338">
        <v>2569693932</v>
      </c>
      <c r="Y38" s="338"/>
      <c r="Z38" s="338"/>
      <c r="AA38" s="338">
        <f>+AA34</f>
        <v>2997598000</v>
      </c>
      <c r="AB38" s="338"/>
      <c r="AC38" s="338"/>
      <c r="AD38" s="338"/>
      <c r="AE38" s="338"/>
      <c r="AF38" s="318">
        <f>AF34+AF36</f>
        <v>1142686940</v>
      </c>
      <c r="AG38" s="136"/>
      <c r="AH38" s="136"/>
      <c r="AI38" s="136"/>
      <c r="AJ38" s="138"/>
      <c r="AK38" s="300"/>
      <c r="AL38" s="636"/>
      <c r="AM38" s="636"/>
      <c r="AN38" s="636"/>
      <c r="AO38" s="636" t="s">
        <v>438</v>
      </c>
      <c r="AP38" s="630" t="s">
        <v>439</v>
      </c>
    </row>
    <row r="39" spans="1:42" s="5" customFormat="1" ht="45" customHeight="1" x14ac:dyDescent="0.25">
      <c r="A39" s="625"/>
      <c r="B39" s="638">
        <v>6</v>
      </c>
      <c r="C39" s="680" t="s">
        <v>163</v>
      </c>
      <c r="D39" s="632" t="s">
        <v>120</v>
      </c>
      <c r="E39" s="632">
        <v>300</v>
      </c>
      <c r="F39" s="632">
        <v>179</v>
      </c>
      <c r="G39" s="39" t="s">
        <v>9</v>
      </c>
      <c r="H39" s="125">
        <v>8</v>
      </c>
      <c r="I39" s="125"/>
      <c r="J39" s="125">
        <v>0</v>
      </c>
      <c r="K39" s="125">
        <v>0</v>
      </c>
      <c r="L39" s="125">
        <v>4</v>
      </c>
      <c r="M39" s="125">
        <v>4</v>
      </c>
      <c r="N39" s="125">
        <v>4</v>
      </c>
      <c r="O39" s="125">
        <v>4</v>
      </c>
      <c r="P39" s="60">
        <v>4</v>
      </c>
      <c r="Q39" s="125">
        <v>4</v>
      </c>
      <c r="R39" s="125">
        <v>4</v>
      </c>
      <c r="S39" s="125">
        <v>4</v>
      </c>
      <c r="T39" s="125">
        <v>4</v>
      </c>
      <c r="U39" s="125">
        <v>2.2999999999999998</v>
      </c>
      <c r="V39" s="301">
        <v>0</v>
      </c>
      <c r="W39" s="139">
        <v>0</v>
      </c>
      <c r="X39" s="139"/>
      <c r="Y39" s="139"/>
      <c r="Z39" s="139"/>
      <c r="AA39" s="139"/>
      <c r="AB39" s="139"/>
      <c r="AC39" s="139"/>
      <c r="AD39" s="139"/>
      <c r="AE39" s="139"/>
      <c r="AF39" s="329"/>
      <c r="AG39" s="52"/>
      <c r="AH39" s="53"/>
      <c r="AI39" s="60"/>
      <c r="AJ39" s="78">
        <f>AF43/V43</f>
        <v>0.99999999999999989</v>
      </c>
      <c r="AK39" s="29">
        <v>1</v>
      </c>
      <c r="AL39" s="636" t="s">
        <v>560</v>
      </c>
      <c r="AM39" s="636" t="s">
        <v>373</v>
      </c>
      <c r="AN39" s="636" t="s">
        <v>373</v>
      </c>
      <c r="AO39" s="700" t="s">
        <v>530</v>
      </c>
      <c r="AP39" s="701" t="s">
        <v>436</v>
      </c>
    </row>
    <row r="40" spans="1:42" s="5" customFormat="1" ht="36" customHeight="1" x14ac:dyDescent="0.25">
      <c r="A40" s="625"/>
      <c r="B40" s="639"/>
      <c r="C40" s="658"/>
      <c r="D40" s="633"/>
      <c r="E40" s="633"/>
      <c r="F40" s="633"/>
      <c r="G40" s="40" t="s">
        <v>10</v>
      </c>
      <c r="H40" s="127">
        <f>K40+P40+U40+V40+AA40</f>
        <v>132333882</v>
      </c>
      <c r="I40" s="127"/>
      <c r="J40" s="127">
        <v>0</v>
      </c>
      <c r="K40" s="127">
        <v>0</v>
      </c>
      <c r="L40" s="127">
        <v>160000000</v>
      </c>
      <c r="M40" s="127">
        <v>160000000</v>
      </c>
      <c r="N40" s="127">
        <v>160000000</v>
      </c>
      <c r="O40" s="127">
        <v>160000000</v>
      </c>
      <c r="P40" s="81">
        <v>77333882</v>
      </c>
      <c r="Q40" s="127">
        <v>55000000</v>
      </c>
      <c r="R40" s="127">
        <v>55000000</v>
      </c>
      <c r="S40" s="127">
        <v>55000000</v>
      </c>
      <c r="T40" s="127">
        <v>55000000</v>
      </c>
      <c r="U40" s="127">
        <v>55000000</v>
      </c>
      <c r="V40" s="330">
        <v>0</v>
      </c>
      <c r="W40" s="298">
        <v>0</v>
      </c>
      <c r="X40" s="298"/>
      <c r="Y40" s="298"/>
      <c r="Z40" s="298"/>
      <c r="AA40" s="298">
        <v>0</v>
      </c>
      <c r="AB40" s="298"/>
      <c r="AC40" s="298"/>
      <c r="AD40" s="298"/>
      <c r="AE40" s="298"/>
      <c r="AF40" s="331">
        <v>0</v>
      </c>
      <c r="AG40" s="127"/>
      <c r="AH40" s="50"/>
      <c r="AI40" s="81"/>
      <c r="AJ40" s="75">
        <v>0</v>
      </c>
      <c r="AK40" s="26">
        <v>0.61550000000000005</v>
      </c>
      <c r="AL40" s="636"/>
      <c r="AM40" s="636"/>
      <c r="AN40" s="636"/>
      <c r="AO40" s="672"/>
      <c r="AP40" s="678"/>
    </row>
    <row r="41" spans="1:42" s="5" customFormat="1" ht="40.5" customHeight="1" x14ac:dyDescent="0.25">
      <c r="A41" s="625"/>
      <c r="B41" s="639"/>
      <c r="C41" s="658"/>
      <c r="D41" s="633"/>
      <c r="E41" s="633"/>
      <c r="F41" s="633"/>
      <c r="G41" s="40" t="s">
        <v>11</v>
      </c>
      <c r="H41" s="131"/>
      <c r="I41" s="131"/>
      <c r="J41" s="131"/>
      <c r="K41" s="131"/>
      <c r="L41" s="131"/>
      <c r="M41" s="131"/>
      <c r="N41" s="131"/>
      <c r="O41" s="131"/>
      <c r="P41" s="81"/>
      <c r="Q41" s="131"/>
      <c r="R41" s="131"/>
      <c r="S41" s="131"/>
      <c r="T41" s="131"/>
      <c r="U41" s="131"/>
      <c r="V41" s="332">
        <f>8-Q39-U39</f>
        <v>1.7000000000000002</v>
      </c>
      <c r="W41" s="297">
        <v>1.7</v>
      </c>
      <c r="X41" s="297">
        <v>1.7</v>
      </c>
      <c r="Y41" s="333"/>
      <c r="Z41" s="333"/>
      <c r="AA41" s="333"/>
      <c r="AB41" s="333"/>
      <c r="AC41" s="333"/>
      <c r="AD41" s="333"/>
      <c r="AE41" s="333"/>
      <c r="AF41" s="296">
        <v>1.7</v>
      </c>
      <c r="AG41" s="49">
        <v>1.7</v>
      </c>
      <c r="AH41" s="50">
        <v>1.7</v>
      </c>
      <c r="AI41" s="81"/>
      <c r="AJ41" s="75"/>
      <c r="AK41" s="26"/>
      <c r="AL41" s="636"/>
      <c r="AM41" s="636"/>
      <c r="AN41" s="636"/>
      <c r="AO41" s="672"/>
      <c r="AP41" s="678"/>
    </row>
    <row r="42" spans="1:42" s="5" customFormat="1" ht="33" customHeight="1" x14ac:dyDescent="0.25">
      <c r="A42" s="625"/>
      <c r="B42" s="639"/>
      <c r="C42" s="658"/>
      <c r="D42" s="633"/>
      <c r="E42" s="633"/>
      <c r="F42" s="633"/>
      <c r="G42" s="40" t="s">
        <v>12</v>
      </c>
      <c r="H42" s="141"/>
      <c r="I42" s="141"/>
      <c r="J42" s="141"/>
      <c r="K42" s="141"/>
      <c r="L42" s="141"/>
      <c r="M42" s="141"/>
      <c r="N42" s="141"/>
      <c r="O42" s="141"/>
      <c r="P42" s="81"/>
      <c r="Q42" s="81">
        <v>77333882</v>
      </c>
      <c r="R42" s="81">
        <v>77333882</v>
      </c>
      <c r="S42" s="81">
        <v>77333882</v>
      </c>
      <c r="T42" s="81">
        <v>77333882</v>
      </c>
      <c r="U42" s="141">
        <v>77333882</v>
      </c>
      <c r="V42" s="334">
        <v>55000000</v>
      </c>
      <c r="W42" s="446">
        <v>55000000</v>
      </c>
      <c r="X42" s="446">
        <v>55000000</v>
      </c>
      <c r="Y42" s="335"/>
      <c r="Z42" s="335"/>
      <c r="AA42" s="335"/>
      <c r="AB42" s="335"/>
      <c r="AC42" s="335"/>
      <c r="AD42" s="335"/>
      <c r="AE42" s="335"/>
      <c r="AF42" s="331">
        <v>55000000</v>
      </c>
      <c r="AG42" s="127">
        <v>55000000</v>
      </c>
      <c r="AH42" s="127">
        <v>55000000</v>
      </c>
      <c r="AI42" s="81"/>
      <c r="AJ42" s="75"/>
      <c r="AK42" s="26"/>
      <c r="AL42" s="636"/>
      <c r="AM42" s="636"/>
      <c r="AN42" s="636"/>
      <c r="AO42" s="672"/>
      <c r="AP42" s="678"/>
    </row>
    <row r="43" spans="1:42" s="5" customFormat="1" ht="36" customHeight="1" x14ac:dyDescent="0.25">
      <c r="A43" s="625"/>
      <c r="B43" s="639"/>
      <c r="C43" s="658"/>
      <c r="D43" s="633"/>
      <c r="E43" s="633"/>
      <c r="F43" s="633"/>
      <c r="G43" s="40" t="s">
        <v>13</v>
      </c>
      <c r="H43" s="134">
        <f>+H39</f>
        <v>8</v>
      </c>
      <c r="I43" s="134"/>
      <c r="J43" s="134">
        <v>0</v>
      </c>
      <c r="K43" s="134">
        <v>0</v>
      </c>
      <c r="L43" s="134">
        <f t="shared" ref="L43:O44" si="9">+L39</f>
        <v>4</v>
      </c>
      <c r="M43" s="134">
        <f t="shared" si="9"/>
        <v>4</v>
      </c>
      <c r="N43" s="134">
        <f t="shared" si="9"/>
        <v>4</v>
      </c>
      <c r="O43" s="134">
        <f t="shared" si="9"/>
        <v>4</v>
      </c>
      <c r="P43" s="144">
        <f>+P39+P41</f>
        <v>4</v>
      </c>
      <c r="Q43" s="134">
        <v>4</v>
      </c>
      <c r="R43" s="134">
        <v>4</v>
      </c>
      <c r="S43" s="134">
        <v>4</v>
      </c>
      <c r="T43" s="134">
        <v>4</v>
      </c>
      <c r="U43" s="134">
        <v>2.2999999999999998</v>
      </c>
      <c r="V43" s="296">
        <f>+V41</f>
        <v>1.7000000000000002</v>
      </c>
      <c r="W43" s="336">
        <v>0</v>
      </c>
      <c r="X43" s="336">
        <v>1.7</v>
      </c>
      <c r="Y43" s="336"/>
      <c r="Z43" s="336"/>
      <c r="AA43" s="336"/>
      <c r="AB43" s="336"/>
      <c r="AC43" s="336"/>
      <c r="AD43" s="336"/>
      <c r="AE43" s="336"/>
      <c r="AF43" s="296">
        <f>+AF41</f>
        <v>1.7</v>
      </c>
      <c r="AG43" s="49">
        <v>1.7</v>
      </c>
      <c r="AH43" s="50">
        <v>1.7</v>
      </c>
      <c r="AI43" s="144"/>
      <c r="AJ43" s="75">
        <f>+AJ39</f>
        <v>0.99999999999999989</v>
      </c>
      <c r="AK43" s="26"/>
      <c r="AL43" s="636"/>
      <c r="AM43" s="636"/>
      <c r="AN43" s="636"/>
      <c r="AO43" s="672"/>
      <c r="AP43" s="678"/>
    </row>
    <row r="44" spans="1:42" s="5" customFormat="1" ht="49.5" customHeight="1" thickBot="1" x14ac:dyDescent="0.3">
      <c r="A44" s="625"/>
      <c r="B44" s="640"/>
      <c r="C44" s="659"/>
      <c r="D44" s="634"/>
      <c r="E44" s="634"/>
      <c r="F44" s="634"/>
      <c r="G44" s="41" t="s">
        <v>14</v>
      </c>
      <c r="H44" s="135">
        <f>+H40</f>
        <v>132333882</v>
      </c>
      <c r="I44" s="135"/>
      <c r="J44" s="135">
        <v>0</v>
      </c>
      <c r="K44" s="135">
        <v>0</v>
      </c>
      <c r="L44" s="135">
        <f t="shared" si="9"/>
        <v>160000000</v>
      </c>
      <c r="M44" s="135">
        <f t="shared" si="9"/>
        <v>160000000</v>
      </c>
      <c r="N44" s="135">
        <f t="shared" si="9"/>
        <v>160000000</v>
      </c>
      <c r="O44" s="135">
        <f t="shared" si="9"/>
        <v>160000000</v>
      </c>
      <c r="P44" s="145">
        <f>+P40+P42</f>
        <v>77333882</v>
      </c>
      <c r="Q44" s="135">
        <f>+Q40+Q42</f>
        <v>132333882</v>
      </c>
      <c r="R44" s="135">
        <f>+R40+R42</f>
        <v>132333882</v>
      </c>
      <c r="S44" s="135">
        <v>132333882</v>
      </c>
      <c r="T44" s="135">
        <v>132333882</v>
      </c>
      <c r="U44" s="135">
        <v>132333882</v>
      </c>
      <c r="V44" s="337">
        <f>+V42</f>
        <v>55000000</v>
      </c>
      <c r="W44" s="338">
        <v>0</v>
      </c>
      <c r="X44" s="338">
        <v>55000000</v>
      </c>
      <c r="Y44" s="338"/>
      <c r="Z44" s="338"/>
      <c r="AA44" s="338">
        <v>0</v>
      </c>
      <c r="AB44" s="338"/>
      <c r="AC44" s="338"/>
      <c r="AD44" s="338"/>
      <c r="AE44" s="338"/>
      <c r="AF44" s="337">
        <f>+AF42</f>
        <v>55000000</v>
      </c>
      <c r="AG44" s="135">
        <v>55000000</v>
      </c>
      <c r="AH44" s="54">
        <v>55000000</v>
      </c>
      <c r="AI44" s="145"/>
      <c r="AJ44" s="76"/>
      <c r="AK44" s="58"/>
      <c r="AL44" s="700"/>
      <c r="AM44" s="700"/>
      <c r="AN44" s="700"/>
      <c r="AO44" s="673"/>
      <c r="AP44" s="679"/>
    </row>
    <row r="45" spans="1:42" s="5" customFormat="1" ht="63.75" customHeight="1" x14ac:dyDescent="0.25">
      <c r="A45" s="625"/>
      <c r="B45" s="681">
        <v>7</v>
      </c>
      <c r="C45" s="680" t="s">
        <v>164</v>
      </c>
      <c r="D45" s="632" t="s">
        <v>121</v>
      </c>
      <c r="E45" s="632">
        <v>311</v>
      </c>
      <c r="F45" s="632">
        <v>182</v>
      </c>
      <c r="G45" s="39" t="s">
        <v>9</v>
      </c>
      <c r="H45" s="125">
        <v>100</v>
      </c>
      <c r="I45" s="125"/>
      <c r="J45" s="125">
        <v>0</v>
      </c>
      <c r="K45" s="125">
        <v>0</v>
      </c>
      <c r="L45" s="125">
        <v>0</v>
      </c>
      <c r="M45" s="125">
        <v>0</v>
      </c>
      <c r="N45" s="125">
        <v>0</v>
      </c>
      <c r="O45" s="125">
        <v>0</v>
      </c>
      <c r="P45" s="153">
        <v>0</v>
      </c>
      <c r="Q45" s="125">
        <v>0</v>
      </c>
      <c r="R45" s="125">
        <v>0</v>
      </c>
      <c r="S45" s="125"/>
      <c r="T45" s="125"/>
      <c r="U45" s="125"/>
      <c r="V45" s="263">
        <v>100</v>
      </c>
      <c r="W45" s="125">
        <v>100</v>
      </c>
      <c r="X45" s="125">
        <v>100</v>
      </c>
      <c r="Y45" s="125"/>
      <c r="Z45" s="125"/>
      <c r="AA45" s="139">
        <v>0</v>
      </c>
      <c r="AB45" s="125"/>
      <c r="AC45" s="125"/>
      <c r="AD45" s="125"/>
      <c r="AE45" s="125"/>
      <c r="AF45" s="373">
        <v>0.875</v>
      </c>
      <c r="AG45" s="154">
        <v>0.875</v>
      </c>
      <c r="AH45" s="153" t="s">
        <v>524</v>
      </c>
      <c r="AI45" s="153"/>
      <c r="AJ45" s="78">
        <v>0.88</v>
      </c>
      <c r="AK45" s="29"/>
      <c r="AL45" s="635" t="s">
        <v>449</v>
      </c>
      <c r="AM45" s="635" t="s">
        <v>373</v>
      </c>
      <c r="AN45" s="635" t="s">
        <v>373</v>
      </c>
      <c r="AO45" s="635" t="s">
        <v>450</v>
      </c>
      <c r="AP45" s="629" t="s">
        <v>436</v>
      </c>
    </row>
    <row r="46" spans="1:42" s="5" customFormat="1" ht="66.75" customHeight="1" x14ac:dyDescent="0.25">
      <c r="A46" s="625"/>
      <c r="B46" s="682"/>
      <c r="C46" s="658"/>
      <c r="D46" s="633"/>
      <c r="E46" s="633"/>
      <c r="F46" s="633"/>
      <c r="G46" s="40" t="s">
        <v>10</v>
      </c>
      <c r="H46" s="127">
        <f>K46+P46+U46+V46+AA46</f>
        <v>12000000</v>
      </c>
      <c r="I46" s="127"/>
      <c r="J46" s="127">
        <v>0</v>
      </c>
      <c r="K46" s="127">
        <v>0</v>
      </c>
      <c r="L46" s="127">
        <v>0</v>
      </c>
      <c r="M46" s="127">
        <v>0</v>
      </c>
      <c r="N46" s="127">
        <v>0</v>
      </c>
      <c r="O46" s="127">
        <v>0</v>
      </c>
      <c r="P46" s="155">
        <v>0</v>
      </c>
      <c r="Q46" s="127">
        <v>0</v>
      </c>
      <c r="R46" s="127">
        <v>0</v>
      </c>
      <c r="S46" s="127"/>
      <c r="T46" s="127"/>
      <c r="U46" s="127"/>
      <c r="V46" s="264">
        <v>12000000</v>
      </c>
      <c r="W46" s="127">
        <v>12000000</v>
      </c>
      <c r="X46" s="127">
        <v>12000000</v>
      </c>
      <c r="Y46" s="127"/>
      <c r="Z46" s="127"/>
      <c r="AA46" s="298">
        <v>0</v>
      </c>
      <c r="AB46" s="127"/>
      <c r="AC46" s="127"/>
      <c r="AD46" s="127"/>
      <c r="AE46" s="127"/>
      <c r="AF46" s="374"/>
      <c r="AG46" s="156">
        <v>0</v>
      </c>
      <c r="AH46" s="155"/>
      <c r="AI46" s="155"/>
      <c r="AJ46" s="75">
        <v>0</v>
      </c>
      <c r="AK46" s="26">
        <v>0</v>
      </c>
      <c r="AL46" s="636"/>
      <c r="AM46" s="636"/>
      <c r="AN46" s="636"/>
      <c r="AO46" s="636"/>
      <c r="AP46" s="630"/>
    </row>
    <row r="47" spans="1:42" s="5" customFormat="1" ht="53.25" customHeight="1" x14ac:dyDescent="0.25">
      <c r="A47" s="625"/>
      <c r="B47" s="682"/>
      <c r="C47" s="658"/>
      <c r="D47" s="633"/>
      <c r="E47" s="633"/>
      <c r="F47" s="633"/>
      <c r="G47" s="40" t="s">
        <v>11</v>
      </c>
      <c r="H47" s="131"/>
      <c r="I47" s="131"/>
      <c r="J47" s="131"/>
      <c r="K47" s="131"/>
      <c r="L47" s="131"/>
      <c r="M47" s="131"/>
      <c r="N47" s="131"/>
      <c r="O47" s="131"/>
      <c r="P47" s="156"/>
      <c r="Q47" s="131"/>
      <c r="R47" s="131"/>
      <c r="S47" s="131"/>
      <c r="T47" s="131"/>
      <c r="U47" s="131"/>
      <c r="V47" s="267"/>
      <c r="W47" s="49"/>
      <c r="X47" s="49"/>
      <c r="Y47" s="131"/>
      <c r="Z47" s="131"/>
      <c r="AA47" s="333"/>
      <c r="AB47" s="131"/>
      <c r="AC47" s="131"/>
      <c r="AD47" s="131"/>
      <c r="AE47" s="131"/>
      <c r="AF47" s="374"/>
      <c r="AG47" s="156"/>
      <c r="AH47" s="156"/>
      <c r="AI47" s="156"/>
      <c r="AJ47" s="75"/>
      <c r="AK47" s="26"/>
      <c r="AL47" s="636"/>
      <c r="AM47" s="636"/>
      <c r="AN47" s="636"/>
      <c r="AO47" s="636"/>
      <c r="AP47" s="630"/>
    </row>
    <row r="48" spans="1:42" s="5" customFormat="1" ht="62.25" customHeight="1" x14ac:dyDescent="0.25">
      <c r="A48" s="625"/>
      <c r="B48" s="682"/>
      <c r="C48" s="658"/>
      <c r="D48" s="633"/>
      <c r="E48" s="633"/>
      <c r="F48" s="633"/>
      <c r="G48" s="40" t="s">
        <v>12</v>
      </c>
      <c r="H48" s="131"/>
      <c r="I48" s="131"/>
      <c r="J48" s="131"/>
      <c r="K48" s="131"/>
      <c r="L48" s="131"/>
      <c r="M48" s="131"/>
      <c r="N48" s="131"/>
      <c r="O48" s="131"/>
      <c r="P48" s="156"/>
      <c r="Q48" s="131"/>
      <c r="R48" s="131"/>
      <c r="S48" s="131"/>
      <c r="T48" s="131"/>
      <c r="U48" s="131"/>
      <c r="V48" s="267"/>
      <c r="W48" s="49"/>
      <c r="X48" s="49"/>
      <c r="Y48" s="131"/>
      <c r="Z48" s="131"/>
      <c r="AA48" s="333"/>
      <c r="AB48" s="131"/>
      <c r="AC48" s="131"/>
      <c r="AD48" s="131"/>
      <c r="AE48" s="131"/>
      <c r="AF48" s="375"/>
      <c r="AG48" s="156"/>
      <c r="AH48" s="156"/>
      <c r="AI48" s="156"/>
      <c r="AJ48" s="75"/>
      <c r="AK48" s="26"/>
      <c r="AL48" s="636"/>
      <c r="AM48" s="636"/>
      <c r="AN48" s="636"/>
      <c r="AO48" s="636"/>
      <c r="AP48" s="630"/>
    </row>
    <row r="49" spans="1:42" s="5" customFormat="1" ht="54.75" customHeight="1" x14ac:dyDescent="0.25">
      <c r="A49" s="625"/>
      <c r="B49" s="682"/>
      <c r="C49" s="658"/>
      <c r="D49" s="633"/>
      <c r="E49" s="633"/>
      <c r="F49" s="633"/>
      <c r="G49" s="40" t="s">
        <v>13</v>
      </c>
      <c r="H49" s="134">
        <f>+H45</f>
        <v>100</v>
      </c>
      <c r="I49" s="134"/>
      <c r="J49" s="134">
        <f t="shared" ref="J49" si="10">+J45</f>
        <v>0</v>
      </c>
      <c r="K49" s="134">
        <f t="shared" ref="K49:O50" si="11">+K45</f>
        <v>0</v>
      </c>
      <c r="L49" s="134">
        <f t="shared" si="11"/>
        <v>0</v>
      </c>
      <c r="M49" s="134">
        <f t="shared" si="11"/>
        <v>0</v>
      </c>
      <c r="N49" s="134">
        <f t="shared" si="11"/>
        <v>0</v>
      </c>
      <c r="O49" s="134">
        <f t="shared" si="11"/>
        <v>0</v>
      </c>
      <c r="P49" s="156">
        <v>0</v>
      </c>
      <c r="Q49" s="134">
        <f t="shared" ref="Q49:R50" si="12">+Q45</f>
        <v>0</v>
      </c>
      <c r="R49" s="134">
        <f t="shared" si="12"/>
        <v>0</v>
      </c>
      <c r="S49" s="134"/>
      <c r="T49" s="134"/>
      <c r="U49" s="134"/>
      <c r="V49" s="268">
        <v>0</v>
      </c>
      <c r="W49" s="134">
        <v>0</v>
      </c>
      <c r="X49" s="134">
        <v>100</v>
      </c>
      <c r="Y49" s="134"/>
      <c r="Z49" s="134"/>
      <c r="AA49" s="336"/>
      <c r="AB49" s="134"/>
      <c r="AC49" s="134"/>
      <c r="AD49" s="134"/>
      <c r="AE49" s="134"/>
      <c r="AF49" s="374"/>
      <c r="AG49" s="156">
        <v>0.875</v>
      </c>
      <c r="AH49" s="156"/>
      <c r="AI49" s="156"/>
      <c r="AJ49" s="75"/>
      <c r="AK49" s="26"/>
      <c r="AL49" s="636"/>
      <c r="AM49" s="636"/>
      <c r="AN49" s="636"/>
      <c r="AO49" s="636"/>
      <c r="AP49" s="630"/>
    </row>
    <row r="50" spans="1:42" s="5" customFormat="1" ht="63.75" customHeight="1" thickBot="1" x14ac:dyDescent="0.3">
      <c r="A50" s="625"/>
      <c r="B50" s="683"/>
      <c r="C50" s="659"/>
      <c r="D50" s="634"/>
      <c r="E50" s="634"/>
      <c r="F50" s="634"/>
      <c r="G50" s="41" t="s">
        <v>14</v>
      </c>
      <c r="H50" s="135">
        <f>+H46</f>
        <v>12000000</v>
      </c>
      <c r="I50" s="135"/>
      <c r="J50" s="135">
        <f t="shared" ref="J50" si="13">+J46</f>
        <v>0</v>
      </c>
      <c r="K50" s="135">
        <f t="shared" si="11"/>
        <v>0</v>
      </c>
      <c r="L50" s="135">
        <f t="shared" si="11"/>
        <v>0</v>
      </c>
      <c r="M50" s="135">
        <f t="shared" si="11"/>
        <v>0</v>
      </c>
      <c r="N50" s="135">
        <f t="shared" si="11"/>
        <v>0</v>
      </c>
      <c r="O50" s="135">
        <f t="shared" si="11"/>
        <v>0</v>
      </c>
      <c r="P50" s="157">
        <v>0</v>
      </c>
      <c r="Q50" s="135">
        <f t="shared" si="12"/>
        <v>0</v>
      </c>
      <c r="R50" s="135">
        <f t="shared" si="12"/>
        <v>0</v>
      </c>
      <c r="S50" s="135"/>
      <c r="T50" s="135"/>
      <c r="U50" s="135"/>
      <c r="V50" s="266"/>
      <c r="W50" s="135"/>
      <c r="X50" s="135">
        <v>12000000</v>
      </c>
      <c r="Y50" s="135"/>
      <c r="Z50" s="135"/>
      <c r="AA50" s="338">
        <v>0</v>
      </c>
      <c r="AB50" s="135"/>
      <c r="AC50" s="135"/>
      <c r="AD50" s="135"/>
      <c r="AE50" s="135"/>
      <c r="AF50" s="376"/>
      <c r="AG50" s="157">
        <v>0</v>
      </c>
      <c r="AH50" s="157"/>
      <c r="AI50" s="157"/>
      <c r="AJ50" s="76"/>
      <c r="AK50" s="58"/>
      <c r="AL50" s="637"/>
      <c r="AM50" s="637"/>
      <c r="AN50" s="637"/>
      <c r="AO50" s="637"/>
      <c r="AP50" s="631"/>
    </row>
    <row r="51" spans="1:42" s="5" customFormat="1" ht="45" customHeight="1" x14ac:dyDescent="0.25">
      <c r="A51" s="625" t="s">
        <v>199</v>
      </c>
      <c r="B51" s="638">
        <v>8</v>
      </c>
      <c r="C51" s="680" t="s">
        <v>165</v>
      </c>
      <c r="D51" s="632" t="s">
        <v>122</v>
      </c>
      <c r="E51" s="632">
        <v>304</v>
      </c>
      <c r="F51" s="632">
        <v>179</v>
      </c>
      <c r="G51" s="39" t="s">
        <v>9</v>
      </c>
      <c r="H51" s="125">
        <v>4</v>
      </c>
      <c r="I51" s="125"/>
      <c r="J51" s="79">
        <v>0.5</v>
      </c>
      <c r="K51" s="60">
        <v>0.4</v>
      </c>
      <c r="L51" s="60">
        <v>0.92</v>
      </c>
      <c r="M51" s="60">
        <v>0.92</v>
      </c>
      <c r="N51" s="60">
        <v>0.92</v>
      </c>
      <c r="O51" s="60">
        <v>0.92</v>
      </c>
      <c r="P51" s="158">
        <v>0.92</v>
      </c>
      <c r="Q51" s="146">
        <v>1.5</v>
      </c>
      <c r="R51" s="146">
        <v>1.5</v>
      </c>
      <c r="S51" s="146">
        <v>1.5</v>
      </c>
      <c r="T51" s="146">
        <v>1.5</v>
      </c>
      <c r="U51" s="125">
        <v>1.5</v>
      </c>
      <c r="V51" s="301">
        <v>3</v>
      </c>
      <c r="W51" s="301">
        <v>3.1</v>
      </c>
      <c r="X51" s="321">
        <v>3.5</v>
      </c>
      <c r="Y51" s="321"/>
      <c r="Z51" s="321"/>
      <c r="AA51" s="321">
        <v>4</v>
      </c>
      <c r="AB51" s="321"/>
      <c r="AC51" s="321"/>
      <c r="AD51" s="321"/>
      <c r="AE51" s="321"/>
      <c r="AF51" s="348">
        <v>2</v>
      </c>
      <c r="AG51" s="341">
        <v>3.1</v>
      </c>
      <c r="AH51" s="262">
        <v>3.3</v>
      </c>
      <c r="AI51" s="262"/>
      <c r="AJ51" s="305">
        <f>AG51/W51</f>
        <v>1</v>
      </c>
      <c r="AK51" s="303"/>
      <c r="AL51" s="635" t="s">
        <v>506</v>
      </c>
      <c r="AM51" s="635" t="s">
        <v>373</v>
      </c>
      <c r="AN51" s="635" t="s">
        <v>373</v>
      </c>
      <c r="AO51" s="635" t="s">
        <v>191</v>
      </c>
      <c r="AP51" s="629" t="s">
        <v>451</v>
      </c>
    </row>
    <row r="52" spans="1:42" s="5" customFormat="1" ht="36" customHeight="1" x14ac:dyDescent="0.25">
      <c r="A52" s="625"/>
      <c r="B52" s="639"/>
      <c r="C52" s="658"/>
      <c r="D52" s="633"/>
      <c r="E52" s="633"/>
      <c r="F52" s="633"/>
      <c r="G52" s="40" t="s">
        <v>10</v>
      </c>
      <c r="H52" s="127">
        <f>K52+P52+U52+V52+AA52</f>
        <v>1173995654.333333</v>
      </c>
      <c r="I52" s="127"/>
      <c r="J52" s="150">
        <v>93426660</v>
      </c>
      <c r="K52" s="159">
        <v>36342167</v>
      </c>
      <c r="L52" s="127">
        <v>219556374</v>
      </c>
      <c r="M52" s="127">
        <v>219556374</v>
      </c>
      <c r="N52" s="127">
        <v>219556374</v>
      </c>
      <c r="O52" s="127">
        <v>219556374</v>
      </c>
      <c r="P52" s="81">
        <f>210284487.333333</f>
        <v>210284487.33333299</v>
      </c>
      <c r="Q52" s="127">
        <v>492281000</v>
      </c>
      <c r="R52" s="127">
        <v>492281000</v>
      </c>
      <c r="S52" s="127">
        <v>392281000</v>
      </c>
      <c r="T52" s="127">
        <v>324350724</v>
      </c>
      <c r="U52" s="127">
        <v>275840000</v>
      </c>
      <c r="V52" s="330">
        <v>256766000</v>
      </c>
      <c r="W52" s="312">
        <v>256766000</v>
      </c>
      <c r="X52" s="312">
        <v>256766000</v>
      </c>
      <c r="Y52" s="312"/>
      <c r="Z52" s="312"/>
      <c r="AA52" s="312">
        <v>394763000</v>
      </c>
      <c r="AB52" s="312"/>
      <c r="AC52" s="312"/>
      <c r="AD52" s="312"/>
      <c r="AE52" s="312"/>
      <c r="AF52" s="311">
        <v>166010250</v>
      </c>
      <c r="AG52" s="322">
        <v>203466200</v>
      </c>
      <c r="AH52" s="322">
        <v>203466200</v>
      </c>
      <c r="AI52" s="322"/>
      <c r="AJ52" s="305">
        <f>AG52/W52</f>
        <v>0.79241877818714312</v>
      </c>
      <c r="AK52" s="306">
        <v>0.57599999999999996</v>
      </c>
      <c r="AL52" s="636"/>
      <c r="AM52" s="636"/>
      <c r="AN52" s="636"/>
      <c r="AO52" s="636"/>
      <c r="AP52" s="630"/>
    </row>
    <row r="53" spans="1:42" s="5" customFormat="1" ht="40.5" customHeight="1" x14ac:dyDescent="0.25">
      <c r="A53" s="625"/>
      <c r="B53" s="639"/>
      <c r="C53" s="658"/>
      <c r="D53" s="633"/>
      <c r="E53" s="633"/>
      <c r="F53" s="633"/>
      <c r="G53" s="40" t="s">
        <v>11</v>
      </c>
      <c r="H53" s="131"/>
      <c r="I53" s="131"/>
      <c r="J53" s="131"/>
      <c r="K53" s="131"/>
      <c r="L53" s="149">
        <v>0.08</v>
      </c>
      <c r="M53" s="149">
        <v>0.08</v>
      </c>
      <c r="N53" s="149">
        <v>0.08</v>
      </c>
      <c r="O53" s="149">
        <v>0.08</v>
      </c>
      <c r="P53" s="160"/>
      <c r="Q53" s="131"/>
      <c r="R53" s="131"/>
      <c r="S53" s="131"/>
      <c r="T53" s="131"/>
      <c r="U53" s="131"/>
      <c r="V53" s="334"/>
      <c r="W53" s="308"/>
      <c r="X53" s="308"/>
      <c r="Y53" s="349"/>
      <c r="Z53" s="349"/>
      <c r="AA53" s="349"/>
      <c r="AB53" s="349"/>
      <c r="AC53" s="349"/>
      <c r="AD53" s="349"/>
      <c r="AE53" s="349"/>
      <c r="AF53" s="350"/>
      <c r="AG53" s="351"/>
      <c r="AH53" s="351"/>
      <c r="AI53" s="351"/>
      <c r="AJ53" s="305"/>
      <c r="AK53" s="306"/>
      <c r="AL53" s="636"/>
      <c r="AM53" s="636"/>
      <c r="AN53" s="636"/>
      <c r="AO53" s="636"/>
      <c r="AP53" s="630"/>
    </row>
    <row r="54" spans="1:42" s="5" customFormat="1" ht="33" customHeight="1" x14ac:dyDescent="0.25">
      <c r="A54" s="625"/>
      <c r="B54" s="639"/>
      <c r="C54" s="658"/>
      <c r="D54" s="633"/>
      <c r="E54" s="633"/>
      <c r="F54" s="633"/>
      <c r="G54" s="40" t="s">
        <v>12</v>
      </c>
      <c r="H54" s="141"/>
      <c r="I54" s="141"/>
      <c r="J54" s="141"/>
      <c r="K54" s="141"/>
      <c r="L54" s="141">
        <v>3726000</v>
      </c>
      <c r="M54" s="141">
        <v>3726000</v>
      </c>
      <c r="N54" s="141">
        <v>3726000</v>
      </c>
      <c r="O54" s="141">
        <v>3726000</v>
      </c>
      <c r="P54" s="81">
        <v>1215000</v>
      </c>
      <c r="Q54" s="127">
        <v>48780647</v>
      </c>
      <c r="R54" s="127">
        <v>48780647</v>
      </c>
      <c r="S54" s="127">
        <v>48780647</v>
      </c>
      <c r="T54" s="127">
        <v>48780647</v>
      </c>
      <c r="U54" s="141">
        <v>48402647</v>
      </c>
      <c r="V54" s="334">
        <v>155143334</v>
      </c>
      <c r="W54" s="447">
        <v>155143334</v>
      </c>
      <c r="X54" s="447">
        <v>155143334</v>
      </c>
      <c r="Y54" s="352"/>
      <c r="Z54" s="352"/>
      <c r="AA54" s="352"/>
      <c r="AB54" s="352"/>
      <c r="AC54" s="352"/>
      <c r="AD54" s="352"/>
      <c r="AE54" s="352"/>
      <c r="AF54" s="325">
        <v>30952334</v>
      </c>
      <c r="AG54" s="322">
        <v>44103668</v>
      </c>
      <c r="AH54" s="322">
        <v>144103668</v>
      </c>
      <c r="AI54" s="322"/>
      <c r="AJ54" s="305"/>
      <c r="AK54" s="306"/>
      <c r="AL54" s="636"/>
      <c r="AM54" s="636"/>
      <c r="AN54" s="636"/>
      <c r="AO54" s="636"/>
      <c r="AP54" s="630"/>
    </row>
    <row r="55" spans="1:42" s="5" customFormat="1" ht="36" customHeight="1" x14ac:dyDescent="0.25">
      <c r="A55" s="625"/>
      <c r="B55" s="639"/>
      <c r="C55" s="658"/>
      <c r="D55" s="633"/>
      <c r="E55" s="633"/>
      <c r="F55" s="633"/>
      <c r="G55" s="40" t="s">
        <v>13</v>
      </c>
      <c r="H55" s="134">
        <f>+H51</f>
        <v>4</v>
      </c>
      <c r="I55" s="134"/>
      <c r="J55" s="134"/>
      <c r="K55" s="149">
        <f>+K51</f>
        <v>0.4</v>
      </c>
      <c r="L55" s="81">
        <f t="shared" ref="L55:O56" si="14">+L51+L53</f>
        <v>1</v>
      </c>
      <c r="M55" s="81">
        <f t="shared" si="14"/>
        <v>1</v>
      </c>
      <c r="N55" s="81">
        <f t="shared" si="14"/>
        <v>1</v>
      </c>
      <c r="O55" s="81">
        <f t="shared" si="14"/>
        <v>1</v>
      </c>
      <c r="P55" s="161">
        <f>+P51+P53</f>
        <v>0.92</v>
      </c>
      <c r="Q55" s="134">
        <f>+Q51</f>
        <v>1.5</v>
      </c>
      <c r="R55" s="134">
        <f>+R51</f>
        <v>1.5</v>
      </c>
      <c r="S55" s="134">
        <v>1.5</v>
      </c>
      <c r="T55" s="134">
        <v>1.5</v>
      </c>
      <c r="U55" s="134">
        <v>1.5</v>
      </c>
      <c r="V55" s="320">
        <f>+V51</f>
        <v>3</v>
      </c>
      <c r="W55" s="353">
        <v>3.1</v>
      </c>
      <c r="X55" s="353">
        <v>3.5</v>
      </c>
      <c r="Y55" s="353"/>
      <c r="Z55" s="353"/>
      <c r="AA55" s="353">
        <v>4</v>
      </c>
      <c r="AB55" s="353"/>
      <c r="AC55" s="353"/>
      <c r="AD55" s="353"/>
      <c r="AE55" s="353"/>
      <c r="AF55" s="354">
        <f>+AF51+AF53</f>
        <v>2</v>
      </c>
      <c r="AG55" s="351">
        <v>3.1</v>
      </c>
      <c r="AH55" s="355">
        <v>3.3</v>
      </c>
      <c r="AI55" s="355"/>
      <c r="AJ55" s="305"/>
      <c r="AK55" s="306"/>
      <c r="AL55" s="636"/>
      <c r="AM55" s="636"/>
      <c r="AN55" s="636"/>
      <c r="AO55" s="636"/>
      <c r="AP55" s="630"/>
    </row>
    <row r="56" spans="1:42" s="5" customFormat="1" ht="49.5" customHeight="1" thickBot="1" x14ac:dyDescent="0.3">
      <c r="A56" s="625"/>
      <c r="B56" s="640"/>
      <c r="C56" s="659"/>
      <c r="D56" s="634"/>
      <c r="E56" s="634"/>
      <c r="F56" s="634"/>
      <c r="G56" s="41" t="s">
        <v>14</v>
      </c>
      <c r="H56" s="135">
        <f>+H52</f>
        <v>1173995654.333333</v>
      </c>
      <c r="I56" s="135"/>
      <c r="J56" s="135"/>
      <c r="K56" s="135">
        <v>36342167</v>
      </c>
      <c r="L56" s="135">
        <f t="shared" si="14"/>
        <v>223282374</v>
      </c>
      <c r="M56" s="135">
        <f t="shared" si="14"/>
        <v>223282374</v>
      </c>
      <c r="N56" s="135">
        <f t="shared" si="14"/>
        <v>223282374</v>
      </c>
      <c r="O56" s="135">
        <f t="shared" si="14"/>
        <v>223282374</v>
      </c>
      <c r="P56" s="145">
        <f>+P52+P54</f>
        <v>211499487.33333299</v>
      </c>
      <c r="Q56" s="135">
        <f>+Q52+Q54</f>
        <v>541061647</v>
      </c>
      <c r="R56" s="135">
        <f>+R52+R54</f>
        <v>541061647</v>
      </c>
      <c r="S56" s="135">
        <v>441061647</v>
      </c>
      <c r="T56" s="135">
        <v>373131371</v>
      </c>
      <c r="U56" s="135">
        <v>324242647</v>
      </c>
      <c r="V56" s="347">
        <f>+V52</f>
        <v>256766000</v>
      </c>
      <c r="W56" s="356">
        <v>256766000</v>
      </c>
      <c r="X56" s="356">
        <v>411909334</v>
      </c>
      <c r="Y56" s="356"/>
      <c r="Z56" s="356"/>
      <c r="AA56" s="356">
        <v>394763000</v>
      </c>
      <c r="AB56" s="356"/>
      <c r="AC56" s="356"/>
      <c r="AD56" s="356"/>
      <c r="AE56" s="356"/>
      <c r="AF56" s="324">
        <f>AF52+AF54</f>
        <v>196962584</v>
      </c>
      <c r="AG56" s="314">
        <v>247569868</v>
      </c>
      <c r="AH56" s="314">
        <v>347569868</v>
      </c>
      <c r="AI56" s="314"/>
      <c r="AJ56" s="315"/>
      <c r="AK56" s="316"/>
      <c r="AL56" s="637"/>
      <c r="AM56" s="637"/>
      <c r="AN56" s="637"/>
      <c r="AO56" s="637"/>
      <c r="AP56" s="631"/>
    </row>
    <row r="57" spans="1:42" s="5" customFormat="1" ht="63.75" customHeight="1" x14ac:dyDescent="0.25">
      <c r="A57" s="625"/>
      <c r="B57" s="681">
        <v>9</v>
      </c>
      <c r="C57" s="680" t="s">
        <v>166</v>
      </c>
      <c r="D57" s="632" t="s">
        <v>120</v>
      </c>
      <c r="E57" s="632">
        <v>304</v>
      </c>
      <c r="F57" s="632">
        <v>17</v>
      </c>
      <c r="G57" s="39" t="s">
        <v>9</v>
      </c>
      <c r="H57" s="125">
        <v>260</v>
      </c>
      <c r="I57" s="125"/>
      <c r="J57" s="79">
        <v>4.17</v>
      </c>
      <c r="K57" s="60">
        <v>4.17</v>
      </c>
      <c r="L57" s="60">
        <v>46.61</v>
      </c>
      <c r="M57" s="60" t="s">
        <v>183</v>
      </c>
      <c r="N57" s="60" t="s">
        <v>183</v>
      </c>
      <c r="O57" s="60" t="s">
        <v>183</v>
      </c>
      <c r="P57" s="158">
        <v>46.61</v>
      </c>
      <c r="Q57" s="60">
        <v>48.61</v>
      </c>
      <c r="R57" s="60" t="s">
        <v>184</v>
      </c>
      <c r="S57" s="60">
        <v>48.61</v>
      </c>
      <c r="T57" s="60">
        <v>35.36</v>
      </c>
      <c r="U57" s="125">
        <v>38.28</v>
      </c>
      <c r="V57" s="301">
        <v>50</v>
      </c>
      <c r="W57" s="321">
        <v>50</v>
      </c>
      <c r="X57" s="321">
        <v>50</v>
      </c>
      <c r="Y57" s="321"/>
      <c r="Z57" s="321"/>
      <c r="AA57" s="301">
        <v>120.94</v>
      </c>
      <c r="AB57" s="301"/>
      <c r="AC57" s="301"/>
      <c r="AD57" s="301"/>
      <c r="AE57" s="321"/>
      <c r="AF57" s="357">
        <v>16.45</v>
      </c>
      <c r="AG57" s="48">
        <v>32.15</v>
      </c>
      <c r="AH57" s="158">
        <v>37.18</v>
      </c>
      <c r="AI57" s="158"/>
      <c r="AJ57" s="305">
        <f>AG57/W57</f>
        <v>0.64300000000000002</v>
      </c>
      <c r="AK57" s="29">
        <v>0.4662</v>
      </c>
      <c r="AL57" s="635" t="s">
        <v>571</v>
      </c>
      <c r="AM57" s="635" t="s">
        <v>373</v>
      </c>
      <c r="AN57" s="635" t="s">
        <v>373</v>
      </c>
      <c r="AO57" s="635" t="s">
        <v>192</v>
      </c>
      <c r="AP57" s="629" t="s">
        <v>452</v>
      </c>
    </row>
    <row r="58" spans="1:42" s="5" customFormat="1" ht="66.75" customHeight="1" thickBot="1" x14ac:dyDescent="0.3">
      <c r="A58" s="625"/>
      <c r="B58" s="682"/>
      <c r="C58" s="658"/>
      <c r="D58" s="633"/>
      <c r="E58" s="633"/>
      <c r="F58" s="633"/>
      <c r="G58" s="40" t="s">
        <v>10</v>
      </c>
      <c r="H58" s="127">
        <f>K58+P58+U58+V58+AA58</f>
        <v>6056362382</v>
      </c>
      <c r="I58" s="127"/>
      <c r="J58" s="150">
        <v>418367467</v>
      </c>
      <c r="K58" s="127">
        <v>418168127</v>
      </c>
      <c r="L58" s="127">
        <v>2425188255</v>
      </c>
      <c r="M58" s="127">
        <v>2425188255</v>
      </c>
      <c r="N58" s="127">
        <v>2425188255</v>
      </c>
      <c r="O58" s="127">
        <v>2425188255</v>
      </c>
      <c r="P58" s="81">
        <v>2425188255</v>
      </c>
      <c r="Q58" s="127">
        <v>922217000</v>
      </c>
      <c r="R58" s="127">
        <v>922217000</v>
      </c>
      <c r="S58" s="127">
        <v>980479000</v>
      </c>
      <c r="T58" s="127">
        <v>824474000</v>
      </c>
      <c r="U58" s="127">
        <v>282452000</v>
      </c>
      <c r="V58" s="330">
        <v>1310402000</v>
      </c>
      <c r="W58" s="312">
        <v>1310402000</v>
      </c>
      <c r="X58" s="312">
        <v>1190860560</v>
      </c>
      <c r="Y58" s="312"/>
      <c r="Z58" s="312"/>
      <c r="AA58" s="312">
        <v>1620152000</v>
      </c>
      <c r="AB58" s="312"/>
      <c r="AC58" s="312"/>
      <c r="AD58" s="312"/>
      <c r="AE58" s="312"/>
      <c r="AF58" s="311">
        <v>249934650</v>
      </c>
      <c r="AG58" s="81">
        <v>297328383</v>
      </c>
      <c r="AH58" s="81">
        <v>312828383.33333337</v>
      </c>
      <c r="AI58" s="81"/>
      <c r="AJ58" s="305">
        <f>AG58/W58</f>
        <v>0.22689860287148525</v>
      </c>
      <c r="AK58" s="26">
        <v>0.4672</v>
      </c>
      <c r="AL58" s="636"/>
      <c r="AM58" s="636"/>
      <c r="AN58" s="636"/>
      <c r="AO58" s="636"/>
      <c r="AP58" s="630"/>
    </row>
    <row r="59" spans="1:42" s="5" customFormat="1" ht="53.25" customHeight="1" x14ac:dyDescent="0.25">
      <c r="A59" s="625"/>
      <c r="B59" s="682"/>
      <c r="C59" s="658"/>
      <c r="D59" s="633"/>
      <c r="E59" s="633"/>
      <c r="F59" s="633"/>
      <c r="G59" s="40" t="s">
        <v>11</v>
      </c>
      <c r="H59" s="131"/>
      <c r="I59" s="131"/>
      <c r="J59" s="131"/>
      <c r="K59" s="131"/>
      <c r="L59" s="131"/>
      <c r="M59" s="131"/>
      <c r="N59" s="131"/>
      <c r="O59" s="131"/>
      <c r="P59" s="162"/>
      <c r="Q59" s="131"/>
      <c r="R59" s="131"/>
      <c r="S59" s="131"/>
      <c r="T59" s="131"/>
      <c r="U59" s="131"/>
      <c r="V59" s="334"/>
      <c r="W59" s="308"/>
      <c r="X59" s="308"/>
      <c r="Y59" s="349"/>
      <c r="Z59" s="349"/>
      <c r="AA59" s="349"/>
      <c r="AB59" s="349"/>
      <c r="AC59" s="349"/>
      <c r="AD59" s="349"/>
      <c r="AE59" s="349"/>
      <c r="AF59" s="358"/>
      <c r="AG59" s="162"/>
      <c r="AH59" s="162"/>
      <c r="AI59" s="162"/>
      <c r="AJ59" s="305"/>
      <c r="AK59" s="26"/>
      <c r="AL59" s="636"/>
      <c r="AM59" s="636"/>
      <c r="AN59" s="636"/>
      <c r="AO59" s="636"/>
      <c r="AP59" s="630"/>
    </row>
    <row r="60" spans="1:42" s="5" customFormat="1" ht="62.25" customHeight="1" thickBot="1" x14ac:dyDescent="0.3">
      <c r="A60" s="625"/>
      <c r="B60" s="682"/>
      <c r="C60" s="658"/>
      <c r="D60" s="633"/>
      <c r="E60" s="633"/>
      <c r="F60" s="633"/>
      <c r="G60" s="40" t="s">
        <v>12</v>
      </c>
      <c r="H60" s="131"/>
      <c r="I60" s="131"/>
      <c r="J60" s="131"/>
      <c r="K60" s="131"/>
      <c r="L60" s="148">
        <v>372465826</v>
      </c>
      <c r="M60" s="148">
        <v>372465826</v>
      </c>
      <c r="N60" s="148">
        <v>372465826</v>
      </c>
      <c r="O60" s="148">
        <v>372465826</v>
      </c>
      <c r="P60" s="81">
        <v>372465826</v>
      </c>
      <c r="Q60" s="81">
        <v>1359140800</v>
      </c>
      <c r="R60" s="81">
        <v>1359140800</v>
      </c>
      <c r="S60" s="81">
        <v>1359140800</v>
      </c>
      <c r="T60" s="81">
        <v>1359140800</v>
      </c>
      <c r="U60" s="131">
        <v>215383280</v>
      </c>
      <c r="V60" s="330">
        <v>73979001</v>
      </c>
      <c r="W60" s="308">
        <v>73979001</v>
      </c>
      <c r="X60" s="308">
        <v>73979001</v>
      </c>
      <c r="Y60" s="349"/>
      <c r="Z60" s="349"/>
      <c r="AA60" s="349"/>
      <c r="AB60" s="349"/>
      <c r="AC60" s="349"/>
      <c r="AD60" s="349"/>
      <c r="AE60" s="349"/>
      <c r="AF60" s="325">
        <v>26108334</v>
      </c>
      <c r="AG60" s="81">
        <v>53118921</v>
      </c>
      <c r="AH60" s="81">
        <v>63212022</v>
      </c>
      <c r="AI60" s="81"/>
      <c r="AJ60" s="305"/>
      <c r="AK60" s="26"/>
      <c r="AL60" s="636"/>
      <c r="AM60" s="636"/>
      <c r="AN60" s="636"/>
      <c r="AO60" s="636"/>
      <c r="AP60" s="630"/>
    </row>
    <row r="61" spans="1:42" s="5" customFormat="1" ht="54.75" customHeight="1" x14ac:dyDescent="0.25">
      <c r="A61" s="625"/>
      <c r="B61" s="682"/>
      <c r="C61" s="658"/>
      <c r="D61" s="633"/>
      <c r="E61" s="633"/>
      <c r="F61" s="633"/>
      <c r="G61" s="40" t="s">
        <v>13</v>
      </c>
      <c r="H61" s="134">
        <f>+H57</f>
        <v>260</v>
      </c>
      <c r="I61" s="134"/>
      <c r="J61" s="134">
        <f>+J57</f>
        <v>4.17</v>
      </c>
      <c r="K61" s="149">
        <f t="shared" ref="K61:P61" si="15">+K57</f>
        <v>4.17</v>
      </c>
      <c r="L61" s="149">
        <f t="shared" si="15"/>
        <v>46.61</v>
      </c>
      <c r="M61" s="149" t="str">
        <f t="shared" si="15"/>
        <v>46.61</v>
      </c>
      <c r="N61" s="149" t="str">
        <f t="shared" si="15"/>
        <v>46.61</v>
      </c>
      <c r="O61" s="149" t="str">
        <f t="shared" si="15"/>
        <v>46.61</v>
      </c>
      <c r="P61" s="161">
        <f t="shared" si="15"/>
        <v>46.61</v>
      </c>
      <c r="Q61" s="149">
        <f>+Q57</f>
        <v>48.61</v>
      </c>
      <c r="R61" s="149" t="str">
        <f>+R57</f>
        <v>48.61</v>
      </c>
      <c r="S61" s="149">
        <v>48.61</v>
      </c>
      <c r="T61" s="149">
        <v>35.36</v>
      </c>
      <c r="U61" s="134"/>
      <c r="V61" s="320">
        <f>+V57</f>
        <v>50</v>
      </c>
      <c r="W61" s="353">
        <v>50</v>
      </c>
      <c r="X61" s="353">
        <v>50</v>
      </c>
      <c r="Y61" s="353"/>
      <c r="Z61" s="353"/>
      <c r="AA61" s="301">
        <v>120.94</v>
      </c>
      <c r="AB61" s="320"/>
      <c r="AC61" s="320"/>
      <c r="AD61" s="320"/>
      <c r="AE61" s="353"/>
      <c r="AF61" s="359">
        <f>+AF57+AF59</f>
        <v>16.45</v>
      </c>
      <c r="AG61" s="160">
        <v>32.15</v>
      </c>
      <c r="AH61" s="161">
        <v>37.18</v>
      </c>
      <c r="AI61" s="161"/>
      <c r="AJ61" s="305"/>
      <c r="AK61" s="26"/>
      <c r="AL61" s="636"/>
      <c r="AM61" s="636"/>
      <c r="AN61" s="636"/>
      <c r="AO61" s="636"/>
      <c r="AP61" s="630"/>
    </row>
    <row r="62" spans="1:42" s="5" customFormat="1" ht="63.75" customHeight="1" thickBot="1" x14ac:dyDescent="0.3">
      <c r="A62" s="625"/>
      <c r="B62" s="683"/>
      <c r="C62" s="659"/>
      <c r="D62" s="634"/>
      <c r="E62" s="634"/>
      <c r="F62" s="634"/>
      <c r="G62" s="41" t="s">
        <v>14</v>
      </c>
      <c r="H62" s="135">
        <f>+H58</f>
        <v>6056362382</v>
      </c>
      <c r="I62" s="135"/>
      <c r="J62" s="135">
        <f>+J58</f>
        <v>418367467</v>
      </c>
      <c r="K62" s="135">
        <f>+K58</f>
        <v>418168127</v>
      </c>
      <c r="L62" s="135">
        <f t="shared" ref="L62:Q62" si="16">+L58+L60</f>
        <v>2797654081</v>
      </c>
      <c r="M62" s="135">
        <f t="shared" si="16"/>
        <v>2797654081</v>
      </c>
      <c r="N62" s="135">
        <f t="shared" si="16"/>
        <v>2797654081</v>
      </c>
      <c r="O62" s="135">
        <f t="shared" si="16"/>
        <v>2797654081</v>
      </c>
      <c r="P62" s="145">
        <f t="shared" si="16"/>
        <v>2797654081</v>
      </c>
      <c r="Q62" s="135">
        <f t="shared" si="16"/>
        <v>2281357800</v>
      </c>
      <c r="R62" s="135">
        <f>+R58+R60</f>
        <v>2281357800</v>
      </c>
      <c r="S62" s="135">
        <v>2339619800</v>
      </c>
      <c r="T62" s="135">
        <v>2183614800</v>
      </c>
      <c r="U62" s="135">
        <v>497835280</v>
      </c>
      <c r="V62" s="347">
        <f>+V58+V60</f>
        <v>1384381001</v>
      </c>
      <c r="W62" s="356">
        <v>1384381001</v>
      </c>
      <c r="X62" s="356">
        <v>1264839561</v>
      </c>
      <c r="Y62" s="356"/>
      <c r="Z62" s="356"/>
      <c r="AA62" s="312">
        <v>1620152000</v>
      </c>
      <c r="AB62" s="356"/>
      <c r="AC62" s="356"/>
      <c r="AD62" s="356"/>
      <c r="AE62" s="356"/>
      <c r="AF62" s="324">
        <f>AF60+AF58</f>
        <v>276042984</v>
      </c>
      <c r="AG62" s="145">
        <v>350447304</v>
      </c>
      <c r="AH62" s="145">
        <v>376040405.33333337</v>
      </c>
      <c r="AI62" s="145"/>
      <c r="AJ62" s="315"/>
      <c r="AK62" s="58"/>
      <c r="AL62" s="637"/>
      <c r="AM62" s="637"/>
      <c r="AN62" s="637"/>
      <c r="AO62" s="637"/>
      <c r="AP62" s="631"/>
    </row>
    <row r="63" spans="1:42" s="5" customFormat="1" ht="45" customHeight="1" x14ac:dyDescent="0.25">
      <c r="A63" s="625"/>
      <c r="B63" s="638">
        <v>10</v>
      </c>
      <c r="C63" s="680" t="s">
        <v>167</v>
      </c>
      <c r="D63" s="632" t="s">
        <v>122</v>
      </c>
      <c r="E63" s="632">
        <v>304</v>
      </c>
      <c r="F63" s="632">
        <v>179</v>
      </c>
      <c r="G63" s="39" t="s">
        <v>9</v>
      </c>
      <c r="H63" s="125">
        <v>520</v>
      </c>
      <c r="I63" s="125"/>
      <c r="J63" s="125">
        <v>120</v>
      </c>
      <c r="K63" s="125">
        <v>114</v>
      </c>
      <c r="L63" s="60">
        <v>218.97</v>
      </c>
      <c r="M63" s="60" t="s">
        <v>185</v>
      </c>
      <c r="N63" s="60" t="s">
        <v>185</v>
      </c>
      <c r="O63" s="60" t="s">
        <v>185</v>
      </c>
      <c r="P63" s="48">
        <f>66.47+122.5+30</f>
        <v>218.97</v>
      </c>
      <c r="Q63" s="125">
        <v>250</v>
      </c>
      <c r="R63" s="125">
        <v>250</v>
      </c>
      <c r="S63" s="125">
        <v>250</v>
      </c>
      <c r="T63" s="125">
        <v>252.14</v>
      </c>
      <c r="U63" s="125">
        <v>254.9</v>
      </c>
      <c r="V63" s="301">
        <v>466.9</v>
      </c>
      <c r="W63" s="321">
        <v>272.89999999999998</v>
      </c>
      <c r="X63" s="321">
        <v>272.89999999999998</v>
      </c>
      <c r="Y63" s="321"/>
      <c r="Z63" s="321"/>
      <c r="AA63" s="321">
        <v>520</v>
      </c>
      <c r="AB63" s="321"/>
      <c r="AC63" s="321"/>
      <c r="AD63" s="321"/>
      <c r="AE63" s="321"/>
      <c r="AF63" s="357">
        <v>254.9</v>
      </c>
      <c r="AG63" s="341">
        <v>258.58999999999997</v>
      </c>
      <c r="AH63" s="341">
        <v>259.08999999999997</v>
      </c>
      <c r="AI63" s="341"/>
      <c r="AJ63" s="305">
        <f>AG63/W63</f>
        <v>0.94756320996702093</v>
      </c>
      <c r="AK63" s="303"/>
      <c r="AL63" s="635" t="s">
        <v>561</v>
      </c>
      <c r="AM63" s="635" t="s">
        <v>373</v>
      </c>
      <c r="AN63" s="635" t="s">
        <v>373</v>
      </c>
      <c r="AO63" s="635" t="s">
        <v>155</v>
      </c>
      <c r="AP63" s="629" t="s">
        <v>442</v>
      </c>
    </row>
    <row r="64" spans="1:42" s="5" customFormat="1" ht="36" customHeight="1" x14ac:dyDescent="0.25">
      <c r="A64" s="625"/>
      <c r="B64" s="639"/>
      <c r="C64" s="658"/>
      <c r="D64" s="633"/>
      <c r="E64" s="633"/>
      <c r="F64" s="633"/>
      <c r="G64" s="40" t="s">
        <v>10</v>
      </c>
      <c r="H64" s="127">
        <f>K64+P64+U64+V64+AA64</f>
        <v>3825837829</v>
      </c>
      <c r="I64" s="127"/>
      <c r="J64" s="127">
        <v>218966666</v>
      </c>
      <c r="K64" s="127">
        <v>100666667</v>
      </c>
      <c r="L64" s="127">
        <v>1134841270</v>
      </c>
      <c r="M64" s="127">
        <v>1134841270</v>
      </c>
      <c r="N64" s="127">
        <v>1134841270</v>
      </c>
      <c r="O64" s="127">
        <v>1134841270</v>
      </c>
      <c r="P64" s="81">
        <v>968164162</v>
      </c>
      <c r="Q64" s="81">
        <v>1035025000</v>
      </c>
      <c r="R64" s="81">
        <v>1035025000</v>
      </c>
      <c r="S64" s="81">
        <v>1075496333</v>
      </c>
      <c r="T64" s="81">
        <v>1069403333</v>
      </c>
      <c r="U64" s="127">
        <v>1037500000</v>
      </c>
      <c r="V64" s="330">
        <v>905579000</v>
      </c>
      <c r="W64" s="312">
        <v>899958276</v>
      </c>
      <c r="X64" s="312">
        <v>899958276</v>
      </c>
      <c r="Y64" s="312"/>
      <c r="Z64" s="312"/>
      <c r="AA64" s="312">
        <v>813928000</v>
      </c>
      <c r="AB64" s="312"/>
      <c r="AC64" s="312"/>
      <c r="AD64" s="312"/>
      <c r="AE64" s="312"/>
      <c r="AF64" s="322">
        <v>324568450</v>
      </c>
      <c r="AG64" s="322">
        <v>531763250</v>
      </c>
      <c r="AH64" s="322">
        <v>531763250</v>
      </c>
      <c r="AI64" s="322"/>
      <c r="AJ64" s="305">
        <f>AG64/W64</f>
        <v>0.59087544854134988</v>
      </c>
      <c r="AK64" s="306">
        <v>0.69299999999999995</v>
      </c>
      <c r="AL64" s="636"/>
      <c r="AM64" s="636" t="s">
        <v>373</v>
      </c>
      <c r="AN64" s="636" t="s">
        <v>373</v>
      </c>
      <c r="AO64" s="636" t="s">
        <v>155</v>
      </c>
      <c r="AP64" s="630" t="s">
        <v>442</v>
      </c>
    </row>
    <row r="65" spans="1:42" s="5" customFormat="1" ht="40.5" customHeight="1" x14ac:dyDescent="0.25">
      <c r="A65" s="625"/>
      <c r="B65" s="639"/>
      <c r="C65" s="658"/>
      <c r="D65" s="633"/>
      <c r="E65" s="633"/>
      <c r="F65" s="633"/>
      <c r="G65" s="40" t="s">
        <v>11</v>
      </c>
      <c r="H65" s="131"/>
      <c r="I65" s="131"/>
      <c r="J65" s="131"/>
      <c r="K65" s="131"/>
      <c r="L65" s="131"/>
      <c r="M65" s="131"/>
      <c r="N65" s="131"/>
      <c r="O65" s="131"/>
      <c r="P65" s="82"/>
      <c r="Q65" s="131"/>
      <c r="R65" s="131"/>
      <c r="S65" s="131"/>
      <c r="T65" s="131"/>
      <c r="U65" s="131"/>
      <c r="V65" s="360"/>
      <c r="W65" s="308"/>
      <c r="X65" s="308"/>
      <c r="Y65" s="349"/>
      <c r="Z65" s="349"/>
      <c r="AA65" s="349"/>
      <c r="AB65" s="349"/>
      <c r="AC65" s="349"/>
      <c r="AD65" s="349"/>
      <c r="AE65" s="349"/>
      <c r="AF65" s="361"/>
      <c r="AG65" s="351"/>
      <c r="AH65" s="362"/>
      <c r="AI65" s="362"/>
      <c r="AJ65" s="305"/>
      <c r="AK65" s="306"/>
      <c r="AL65" s="636"/>
      <c r="AM65" s="636" t="s">
        <v>373</v>
      </c>
      <c r="AN65" s="636" t="s">
        <v>373</v>
      </c>
      <c r="AO65" s="636" t="s">
        <v>155</v>
      </c>
      <c r="AP65" s="630" t="s">
        <v>442</v>
      </c>
    </row>
    <row r="66" spans="1:42" s="5" customFormat="1" ht="33" customHeight="1" x14ac:dyDescent="0.25">
      <c r="A66" s="625"/>
      <c r="B66" s="639"/>
      <c r="C66" s="658"/>
      <c r="D66" s="633"/>
      <c r="E66" s="633"/>
      <c r="F66" s="633"/>
      <c r="G66" s="40" t="s">
        <v>12</v>
      </c>
      <c r="H66" s="141"/>
      <c r="I66" s="141"/>
      <c r="J66" s="141"/>
      <c r="K66" s="141"/>
      <c r="L66" s="141">
        <v>24543210</v>
      </c>
      <c r="M66" s="141">
        <v>24543210</v>
      </c>
      <c r="N66" s="141">
        <v>24543210</v>
      </c>
      <c r="O66" s="141">
        <v>24543210</v>
      </c>
      <c r="P66" s="81">
        <v>24543210</v>
      </c>
      <c r="Q66" s="81">
        <v>473939296</v>
      </c>
      <c r="R66" s="81">
        <v>473939296</v>
      </c>
      <c r="S66" s="81">
        <v>473939296</v>
      </c>
      <c r="T66" s="81">
        <v>473939296</v>
      </c>
      <c r="U66" s="141">
        <v>402019593</v>
      </c>
      <c r="V66" s="363">
        <v>639424723.33333302</v>
      </c>
      <c r="W66" s="447">
        <v>639424723.33333302</v>
      </c>
      <c r="X66" s="447">
        <v>639424723.33333302</v>
      </c>
      <c r="Y66" s="352"/>
      <c r="Z66" s="352"/>
      <c r="AA66" s="352"/>
      <c r="AB66" s="352"/>
      <c r="AC66" s="352"/>
      <c r="AD66" s="352"/>
      <c r="AE66" s="352"/>
      <c r="AF66" s="325">
        <v>59899494</v>
      </c>
      <c r="AG66" s="322">
        <v>176484497.33333331</v>
      </c>
      <c r="AH66" s="322">
        <v>520689834.33333331</v>
      </c>
      <c r="AI66" s="322"/>
      <c r="AJ66" s="305"/>
      <c r="AK66" s="306"/>
      <c r="AL66" s="636"/>
      <c r="AM66" s="636" t="s">
        <v>373</v>
      </c>
      <c r="AN66" s="636" t="s">
        <v>373</v>
      </c>
      <c r="AO66" s="636" t="s">
        <v>155</v>
      </c>
      <c r="AP66" s="630" t="s">
        <v>442</v>
      </c>
    </row>
    <row r="67" spans="1:42" s="5" customFormat="1" ht="36" customHeight="1" x14ac:dyDescent="0.25">
      <c r="A67" s="625"/>
      <c r="B67" s="639"/>
      <c r="C67" s="658"/>
      <c r="D67" s="633"/>
      <c r="E67" s="633"/>
      <c r="F67" s="633"/>
      <c r="G67" s="40" t="s">
        <v>13</v>
      </c>
      <c r="H67" s="134">
        <f>+H63</f>
        <v>520</v>
      </c>
      <c r="I67" s="134"/>
      <c r="J67" s="134">
        <v>120</v>
      </c>
      <c r="K67" s="134">
        <f>+K63</f>
        <v>114</v>
      </c>
      <c r="L67" s="149">
        <f>+L63</f>
        <v>218.97</v>
      </c>
      <c r="M67" s="149" t="str">
        <f>+M63</f>
        <v>218.97</v>
      </c>
      <c r="N67" s="149" t="str">
        <f>+N63</f>
        <v>218.97</v>
      </c>
      <c r="O67" s="149" t="str">
        <f>+O63</f>
        <v>218.97</v>
      </c>
      <c r="P67" s="160">
        <f>+P63+P65</f>
        <v>218.97</v>
      </c>
      <c r="Q67" s="134">
        <f>+Q63</f>
        <v>250</v>
      </c>
      <c r="R67" s="134">
        <f>+R63</f>
        <v>250</v>
      </c>
      <c r="S67" s="134">
        <v>250</v>
      </c>
      <c r="T67" s="134">
        <v>252.14</v>
      </c>
      <c r="U67" s="134">
        <v>254.9</v>
      </c>
      <c r="V67" s="320">
        <f t="shared" ref="V67" si="17">+V63</f>
        <v>466.9</v>
      </c>
      <c r="W67" s="353">
        <v>272.89999999999998</v>
      </c>
      <c r="X67" s="353">
        <v>272.89999999999998</v>
      </c>
      <c r="Y67" s="353"/>
      <c r="Z67" s="353"/>
      <c r="AA67" s="353">
        <v>520</v>
      </c>
      <c r="AB67" s="353"/>
      <c r="AC67" s="353"/>
      <c r="AD67" s="353"/>
      <c r="AE67" s="353"/>
      <c r="AF67" s="359">
        <f>+AF63+AF65</f>
        <v>254.9</v>
      </c>
      <c r="AG67" s="351">
        <v>258.58999999999997</v>
      </c>
      <c r="AH67" s="351">
        <v>259.08999999999997</v>
      </c>
      <c r="AI67" s="351"/>
      <c r="AJ67" s="305"/>
      <c r="AK67" s="306"/>
      <c r="AL67" s="636"/>
      <c r="AM67" s="636" t="s">
        <v>373</v>
      </c>
      <c r="AN67" s="636" t="s">
        <v>373</v>
      </c>
      <c r="AO67" s="636" t="s">
        <v>155</v>
      </c>
      <c r="AP67" s="630" t="s">
        <v>442</v>
      </c>
    </row>
    <row r="68" spans="1:42" s="5" customFormat="1" ht="49.5" customHeight="1" thickBot="1" x14ac:dyDescent="0.3">
      <c r="A68" s="625"/>
      <c r="B68" s="640"/>
      <c r="C68" s="659"/>
      <c r="D68" s="634"/>
      <c r="E68" s="634"/>
      <c r="F68" s="634"/>
      <c r="G68" s="41" t="s">
        <v>14</v>
      </c>
      <c r="H68" s="135">
        <f>+H64</f>
        <v>3825837829</v>
      </c>
      <c r="I68" s="135"/>
      <c r="J68" s="135">
        <v>21900000</v>
      </c>
      <c r="K68" s="135">
        <f>+K64</f>
        <v>100666667</v>
      </c>
      <c r="L68" s="135">
        <f>+L64+L66</f>
        <v>1159384480</v>
      </c>
      <c r="M68" s="135">
        <f>+M64+M66</f>
        <v>1159384480</v>
      </c>
      <c r="N68" s="135">
        <f>+N64+N66</f>
        <v>1159384480</v>
      </c>
      <c r="O68" s="135">
        <f>+O64+O66</f>
        <v>1159384480</v>
      </c>
      <c r="P68" s="145">
        <f>+P64+P66</f>
        <v>992707372</v>
      </c>
      <c r="Q68" s="135">
        <f>+Q64+Q66</f>
        <v>1508964296</v>
      </c>
      <c r="R68" s="135">
        <f>+R64+R66</f>
        <v>1508964296</v>
      </c>
      <c r="S68" s="135">
        <v>1549435629</v>
      </c>
      <c r="T68" s="135">
        <v>1543342629</v>
      </c>
      <c r="U68" s="135">
        <v>1439519593</v>
      </c>
      <c r="V68" s="347">
        <f t="shared" ref="V68" si="18">+V64+V66</f>
        <v>1545003723.333333</v>
      </c>
      <c r="W68" s="356">
        <v>1539382999.333333</v>
      </c>
      <c r="X68" s="356">
        <v>1539382999.333333</v>
      </c>
      <c r="Y68" s="356"/>
      <c r="Z68" s="356"/>
      <c r="AA68" s="356">
        <f>+AA64</f>
        <v>813928000</v>
      </c>
      <c r="AB68" s="356"/>
      <c r="AC68" s="356"/>
      <c r="AD68" s="356"/>
      <c r="AE68" s="356"/>
      <c r="AF68" s="324">
        <f>+AF64+AF66</f>
        <v>384467944</v>
      </c>
      <c r="AG68" s="314">
        <v>708247747.33333325</v>
      </c>
      <c r="AH68" s="314">
        <v>1052453084.3333333</v>
      </c>
      <c r="AI68" s="314"/>
      <c r="AJ68" s="315"/>
      <c r="AK68" s="316"/>
      <c r="AL68" s="637"/>
      <c r="AM68" s="637" t="s">
        <v>373</v>
      </c>
      <c r="AN68" s="637" t="s">
        <v>373</v>
      </c>
      <c r="AO68" s="637" t="s">
        <v>155</v>
      </c>
      <c r="AP68" s="631" t="s">
        <v>442</v>
      </c>
    </row>
    <row r="69" spans="1:42" s="5" customFormat="1" ht="63.75" customHeight="1" thickBot="1" x14ac:dyDescent="0.3">
      <c r="A69" s="625"/>
      <c r="B69" s="681">
        <v>11</v>
      </c>
      <c r="C69" s="680" t="s">
        <v>168</v>
      </c>
      <c r="D69" s="632" t="s">
        <v>122</v>
      </c>
      <c r="E69" s="632">
        <v>311</v>
      </c>
      <c r="F69" s="632">
        <v>182</v>
      </c>
      <c r="G69" s="39" t="s">
        <v>9</v>
      </c>
      <c r="H69" s="125">
        <v>5</v>
      </c>
      <c r="I69" s="125"/>
      <c r="J69" s="125">
        <v>3</v>
      </c>
      <c r="K69" s="125">
        <v>3</v>
      </c>
      <c r="L69" s="60">
        <v>3.5</v>
      </c>
      <c r="M69" s="60" t="s">
        <v>186</v>
      </c>
      <c r="N69" s="60" t="s">
        <v>186</v>
      </c>
      <c r="O69" s="60" t="s">
        <v>186</v>
      </c>
      <c r="P69" s="158">
        <v>3.5</v>
      </c>
      <c r="Q69" s="125">
        <v>4</v>
      </c>
      <c r="R69" s="125">
        <v>4</v>
      </c>
      <c r="S69" s="125">
        <v>4</v>
      </c>
      <c r="T69" s="125">
        <v>4</v>
      </c>
      <c r="U69" s="125">
        <v>4</v>
      </c>
      <c r="V69" s="301">
        <v>4.5</v>
      </c>
      <c r="W69" s="126">
        <v>4.5</v>
      </c>
      <c r="X69" s="126">
        <v>4.5</v>
      </c>
      <c r="Y69" s="126"/>
      <c r="Z69" s="139"/>
      <c r="AA69" s="139">
        <v>5</v>
      </c>
      <c r="AB69" s="139"/>
      <c r="AC69" s="139"/>
      <c r="AD69" s="139"/>
      <c r="AE69" s="139"/>
      <c r="AF69" s="301">
        <v>4</v>
      </c>
      <c r="AG69" s="371">
        <v>4</v>
      </c>
      <c r="AH69" s="171">
        <v>4.5</v>
      </c>
      <c r="AI69" s="171"/>
      <c r="AJ69" s="59">
        <f>AF69/V69</f>
        <v>0.88888888888888884</v>
      </c>
      <c r="AK69" s="294"/>
      <c r="AL69" s="647" t="s">
        <v>562</v>
      </c>
      <c r="AM69" s="635" t="s">
        <v>453</v>
      </c>
      <c r="AN69" s="635" t="s">
        <v>454</v>
      </c>
      <c r="AO69" s="635" t="s">
        <v>455</v>
      </c>
      <c r="AP69" s="629" t="s">
        <v>456</v>
      </c>
    </row>
    <row r="70" spans="1:42" s="5" customFormat="1" ht="66.75" customHeight="1" x14ac:dyDescent="0.25">
      <c r="A70" s="625"/>
      <c r="B70" s="682"/>
      <c r="C70" s="658"/>
      <c r="D70" s="633"/>
      <c r="E70" s="633"/>
      <c r="F70" s="633"/>
      <c r="G70" s="40" t="s">
        <v>10</v>
      </c>
      <c r="H70" s="127">
        <f>K70+P70+U70+V70+AA70</f>
        <v>11275794482</v>
      </c>
      <c r="I70" s="127"/>
      <c r="J70" s="127">
        <v>475946271</v>
      </c>
      <c r="K70" s="127">
        <v>86185680</v>
      </c>
      <c r="L70" s="127">
        <v>3679449742</v>
      </c>
      <c r="M70" s="127">
        <v>3679449742</v>
      </c>
      <c r="N70" s="127">
        <v>3679449742</v>
      </c>
      <c r="O70" s="127">
        <v>3679449742</v>
      </c>
      <c r="P70" s="81">
        <v>3372253485</v>
      </c>
      <c r="Q70" s="127">
        <v>3156651000</v>
      </c>
      <c r="R70" s="127">
        <v>3156651000</v>
      </c>
      <c r="S70" s="127">
        <v>2800062493</v>
      </c>
      <c r="T70" s="127">
        <v>2770922493</v>
      </c>
      <c r="U70" s="127">
        <v>2444562317</v>
      </c>
      <c r="V70" s="330">
        <v>2532714000</v>
      </c>
      <c r="W70" s="298">
        <v>2470571076</v>
      </c>
      <c r="X70" s="298">
        <v>2470571076</v>
      </c>
      <c r="Y70" s="298"/>
      <c r="Z70" s="298"/>
      <c r="AA70" s="298">
        <v>2840079000</v>
      </c>
      <c r="AB70" s="298"/>
      <c r="AC70" s="298"/>
      <c r="AD70" s="298"/>
      <c r="AE70" s="298"/>
      <c r="AF70" s="345">
        <v>771225374</v>
      </c>
      <c r="AG70" s="172">
        <v>2141105944</v>
      </c>
      <c r="AH70" s="172">
        <v>2147689242</v>
      </c>
      <c r="AI70" s="172"/>
      <c r="AJ70" s="59">
        <f>AF70/V70</f>
        <v>0.30450551226865724</v>
      </c>
      <c r="AK70" s="295">
        <v>0.50280000000000002</v>
      </c>
      <c r="AL70" s="648"/>
      <c r="AM70" s="636"/>
      <c r="AN70" s="636"/>
      <c r="AO70" s="636"/>
      <c r="AP70" s="630"/>
    </row>
    <row r="71" spans="1:42" s="5" customFormat="1" ht="53.25" customHeight="1" x14ac:dyDescent="0.25">
      <c r="A71" s="625"/>
      <c r="B71" s="682"/>
      <c r="C71" s="658"/>
      <c r="D71" s="633"/>
      <c r="E71" s="633"/>
      <c r="F71" s="633"/>
      <c r="G71" s="40" t="s">
        <v>11</v>
      </c>
      <c r="H71" s="131"/>
      <c r="I71" s="131"/>
      <c r="J71" s="131"/>
      <c r="K71" s="131"/>
      <c r="L71" s="131"/>
      <c r="M71" s="131"/>
      <c r="N71" s="131"/>
      <c r="O71" s="131"/>
      <c r="P71" s="163"/>
      <c r="Q71" s="131"/>
      <c r="R71" s="131"/>
      <c r="S71" s="131"/>
      <c r="T71" s="131"/>
      <c r="U71" s="131"/>
      <c r="V71" s="334"/>
      <c r="W71" s="297"/>
      <c r="X71" s="297"/>
      <c r="Y71" s="333"/>
      <c r="Z71" s="333"/>
      <c r="AA71" s="333"/>
      <c r="AB71" s="333"/>
      <c r="AC71" s="333"/>
      <c r="AD71" s="333"/>
      <c r="AE71" s="333"/>
      <c r="AF71" s="350"/>
      <c r="AG71" s="173"/>
      <c r="AH71" s="377"/>
      <c r="AI71" s="377"/>
      <c r="AJ71" s="130"/>
      <c r="AK71" s="295"/>
      <c r="AL71" s="648"/>
      <c r="AM71" s="636"/>
      <c r="AN71" s="636"/>
      <c r="AO71" s="636"/>
      <c r="AP71" s="630"/>
    </row>
    <row r="72" spans="1:42" s="5" customFormat="1" ht="62.25" customHeight="1" x14ac:dyDescent="0.25">
      <c r="A72" s="625"/>
      <c r="B72" s="682"/>
      <c r="C72" s="658"/>
      <c r="D72" s="633"/>
      <c r="E72" s="633"/>
      <c r="F72" s="633"/>
      <c r="G72" s="40" t="s">
        <v>12</v>
      </c>
      <c r="H72" s="148"/>
      <c r="I72" s="131"/>
      <c r="J72" s="131"/>
      <c r="K72" s="131"/>
      <c r="L72" s="148">
        <v>88683455</v>
      </c>
      <c r="M72" s="148">
        <v>88683455</v>
      </c>
      <c r="N72" s="148">
        <v>88683455</v>
      </c>
      <c r="O72" s="148">
        <v>88683455</v>
      </c>
      <c r="P72" s="81">
        <f>91030817-2347362</f>
        <v>88683455</v>
      </c>
      <c r="Q72" s="81">
        <v>603665463</v>
      </c>
      <c r="R72" s="81">
        <v>603665463</v>
      </c>
      <c r="S72" s="81">
        <v>603665463</v>
      </c>
      <c r="T72" s="81">
        <v>603665463</v>
      </c>
      <c r="U72" s="131">
        <v>387056742</v>
      </c>
      <c r="V72" s="330">
        <v>1129337944</v>
      </c>
      <c r="W72" s="297">
        <v>1129337944</v>
      </c>
      <c r="X72" s="297">
        <v>1129337944</v>
      </c>
      <c r="Y72" s="333"/>
      <c r="Z72" s="333"/>
      <c r="AA72" s="333"/>
      <c r="AB72" s="333"/>
      <c r="AC72" s="333"/>
      <c r="AD72" s="333"/>
      <c r="AE72" s="333"/>
      <c r="AF72" s="378">
        <v>362691256</v>
      </c>
      <c r="AG72" s="172">
        <v>588605688</v>
      </c>
      <c r="AH72" s="172">
        <v>804679895</v>
      </c>
      <c r="AI72" s="172"/>
      <c r="AJ72" s="130"/>
      <c r="AK72" s="295"/>
      <c r="AL72" s="648"/>
      <c r="AM72" s="636"/>
      <c r="AN72" s="636"/>
      <c r="AO72" s="636"/>
      <c r="AP72" s="630"/>
    </row>
    <row r="73" spans="1:42" s="5" customFormat="1" ht="54.75" customHeight="1" x14ac:dyDescent="0.25">
      <c r="A73" s="625"/>
      <c r="B73" s="682"/>
      <c r="C73" s="658"/>
      <c r="D73" s="633"/>
      <c r="E73" s="633"/>
      <c r="F73" s="633"/>
      <c r="G73" s="40" t="s">
        <v>13</v>
      </c>
      <c r="H73" s="134">
        <f>+H69</f>
        <v>5</v>
      </c>
      <c r="I73" s="134"/>
      <c r="J73" s="143">
        <v>3</v>
      </c>
      <c r="K73" s="134">
        <f>+K69</f>
        <v>3</v>
      </c>
      <c r="L73" s="149">
        <f>+L69</f>
        <v>3.5</v>
      </c>
      <c r="M73" s="134" t="str">
        <f>+M69</f>
        <v>3.5</v>
      </c>
      <c r="N73" s="134" t="str">
        <f>+N69</f>
        <v>3.5</v>
      </c>
      <c r="O73" s="134" t="str">
        <f>+O69</f>
        <v>3.5</v>
      </c>
      <c r="P73" s="161">
        <f>+P69+P71</f>
        <v>3.5</v>
      </c>
      <c r="Q73" s="134">
        <f>+Q69</f>
        <v>4</v>
      </c>
      <c r="R73" s="134">
        <f>+R69</f>
        <v>4</v>
      </c>
      <c r="S73" s="134">
        <v>4</v>
      </c>
      <c r="T73" s="134">
        <v>4</v>
      </c>
      <c r="U73" s="134">
        <v>4</v>
      </c>
      <c r="V73" s="320">
        <f>+V69</f>
        <v>4.5</v>
      </c>
      <c r="W73" s="336">
        <v>4.5</v>
      </c>
      <c r="X73" s="336">
        <v>4.5</v>
      </c>
      <c r="Y73" s="336"/>
      <c r="Z73" s="336"/>
      <c r="AA73" s="336">
        <v>5</v>
      </c>
      <c r="AB73" s="336"/>
      <c r="AC73" s="336"/>
      <c r="AD73" s="336"/>
      <c r="AE73" s="336"/>
      <c r="AF73" s="346">
        <f>+AF69+AF71</f>
        <v>4</v>
      </c>
      <c r="AG73" s="173">
        <v>4</v>
      </c>
      <c r="AH73" s="174">
        <v>4.5</v>
      </c>
      <c r="AI73" s="174"/>
      <c r="AJ73" s="130"/>
      <c r="AK73" s="295"/>
      <c r="AL73" s="648"/>
      <c r="AM73" s="636"/>
      <c r="AN73" s="636"/>
      <c r="AO73" s="636"/>
      <c r="AP73" s="630"/>
    </row>
    <row r="74" spans="1:42" s="5" customFormat="1" ht="63.75" customHeight="1" thickBot="1" x14ac:dyDescent="0.3">
      <c r="A74" s="625"/>
      <c r="B74" s="683"/>
      <c r="C74" s="659"/>
      <c r="D74" s="634"/>
      <c r="E74" s="634"/>
      <c r="F74" s="634"/>
      <c r="G74" s="41" t="s">
        <v>14</v>
      </c>
      <c r="H74" s="135">
        <f>+H70</f>
        <v>11275794482</v>
      </c>
      <c r="I74" s="135"/>
      <c r="J74" s="137">
        <v>476000000</v>
      </c>
      <c r="K74" s="135">
        <f>+K70</f>
        <v>86185680</v>
      </c>
      <c r="L74" s="135">
        <f>+L70+L72</f>
        <v>3768133197</v>
      </c>
      <c r="M74" s="135">
        <f>+M70+M72</f>
        <v>3768133197</v>
      </c>
      <c r="N74" s="135">
        <f>+N70+N72</f>
        <v>3768133197</v>
      </c>
      <c r="O74" s="135">
        <f>+O70+O72</f>
        <v>3768133197</v>
      </c>
      <c r="P74" s="145">
        <f>+P70+P72</f>
        <v>3460936940</v>
      </c>
      <c r="Q74" s="135">
        <f>+Q70+Q72</f>
        <v>3760316463</v>
      </c>
      <c r="R74" s="135">
        <f>+R70+R72</f>
        <v>3760316463</v>
      </c>
      <c r="S74" s="135">
        <v>3760316463</v>
      </c>
      <c r="T74" s="135">
        <v>3374587956</v>
      </c>
      <c r="U74" s="135">
        <v>2831619059</v>
      </c>
      <c r="V74" s="347">
        <f>+V70+V72</f>
        <v>3662051944</v>
      </c>
      <c r="W74" s="338">
        <v>3599909020</v>
      </c>
      <c r="X74" s="338">
        <v>3599909020</v>
      </c>
      <c r="Y74" s="338"/>
      <c r="Z74" s="338"/>
      <c r="AA74" s="338">
        <f>+AA70</f>
        <v>2840079000</v>
      </c>
      <c r="AB74" s="338"/>
      <c r="AC74" s="338"/>
      <c r="AD74" s="338"/>
      <c r="AE74" s="338"/>
      <c r="AF74" s="318">
        <f>AF72+AF70</f>
        <v>1133916630</v>
      </c>
      <c r="AG74" s="136">
        <v>2729711632</v>
      </c>
      <c r="AH74" s="136">
        <v>2952369137</v>
      </c>
      <c r="AI74" s="136"/>
      <c r="AJ74" s="138"/>
      <c r="AK74" s="300"/>
      <c r="AL74" s="649"/>
      <c r="AM74" s="637"/>
      <c r="AN74" s="637"/>
      <c r="AO74" s="637"/>
      <c r="AP74" s="631"/>
    </row>
    <row r="75" spans="1:42" s="5" customFormat="1" ht="45" customHeight="1" x14ac:dyDescent="0.25">
      <c r="A75" s="625"/>
      <c r="B75" s="638">
        <v>12</v>
      </c>
      <c r="C75" s="680" t="s">
        <v>169</v>
      </c>
      <c r="D75" s="632" t="s">
        <v>122</v>
      </c>
      <c r="E75" s="632">
        <v>305</v>
      </c>
      <c r="F75" s="632">
        <v>180</v>
      </c>
      <c r="G75" s="39" t="s">
        <v>9</v>
      </c>
      <c r="H75" s="125">
        <v>2</v>
      </c>
      <c r="I75" s="125"/>
      <c r="J75" s="60">
        <v>0.2</v>
      </c>
      <c r="K75" s="60">
        <v>0.2</v>
      </c>
      <c r="L75" s="60">
        <v>0.8</v>
      </c>
      <c r="M75" s="60" t="s">
        <v>187</v>
      </c>
      <c r="N75" s="60" t="s">
        <v>187</v>
      </c>
      <c r="O75" s="60" t="s">
        <v>187</v>
      </c>
      <c r="P75" s="48">
        <v>0.8</v>
      </c>
      <c r="Q75" s="60">
        <v>1.4</v>
      </c>
      <c r="R75" s="60">
        <v>1.4</v>
      </c>
      <c r="S75" s="60">
        <v>1.4</v>
      </c>
      <c r="T75" s="60">
        <v>1.4</v>
      </c>
      <c r="U75" s="125">
        <v>1.4</v>
      </c>
      <c r="V75" s="263">
        <v>1.9</v>
      </c>
      <c r="W75" s="60">
        <v>1.9</v>
      </c>
      <c r="X75" s="60">
        <v>1.9</v>
      </c>
      <c r="Y75" s="60"/>
      <c r="Z75" s="125"/>
      <c r="AA75" s="139">
        <v>2</v>
      </c>
      <c r="AB75" s="125"/>
      <c r="AC75" s="125"/>
      <c r="AD75" s="125"/>
      <c r="AE75" s="139"/>
      <c r="AF75" s="301">
        <f>1.4+((0.5/12)*3)</f>
        <v>1.5249999999999999</v>
      </c>
      <c r="AG75" s="48">
        <v>1.65</v>
      </c>
      <c r="AH75" s="48">
        <v>1.7749999999999999</v>
      </c>
      <c r="AI75" s="48"/>
      <c r="AJ75" s="75">
        <f>AG75/W75</f>
        <v>0.86842105263157898</v>
      </c>
      <c r="AK75" s="29"/>
      <c r="AL75" s="671" t="s">
        <v>542</v>
      </c>
      <c r="AM75" s="671" t="s">
        <v>373</v>
      </c>
      <c r="AN75" s="671" t="s">
        <v>373</v>
      </c>
      <c r="AO75" s="674" t="s">
        <v>444</v>
      </c>
      <c r="AP75" s="677" t="s">
        <v>498</v>
      </c>
    </row>
    <row r="76" spans="1:42" s="5" customFormat="1" ht="36" customHeight="1" x14ac:dyDescent="0.25">
      <c r="A76" s="625"/>
      <c r="B76" s="639"/>
      <c r="C76" s="658"/>
      <c r="D76" s="633"/>
      <c r="E76" s="633"/>
      <c r="F76" s="633"/>
      <c r="G76" s="40" t="s">
        <v>10</v>
      </c>
      <c r="H76" s="127">
        <f>K76+P76+U76+V76+AA76</f>
        <v>357852693</v>
      </c>
      <c r="I76" s="127"/>
      <c r="J76" s="127">
        <v>41010000</v>
      </c>
      <c r="K76" s="127">
        <v>39884387</v>
      </c>
      <c r="L76" s="127">
        <v>191740000</v>
      </c>
      <c r="M76" s="127">
        <v>191740000</v>
      </c>
      <c r="N76" s="127">
        <v>191740000</v>
      </c>
      <c r="O76" s="127">
        <v>191740000</v>
      </c>
      <c r="P76" s="81">
        <v>171253306</v>
      </c>
      <c r="Q76" s="127">
        <v>56350000</v>
      </c>
      <c r="R76" s="127">
        <v>56350000</v>
      </c>
      <c r="S76" s="127">
        <v>56350000</v>
      </c>
      <c r="T76" s="127">
        <v>51150000</v>
      </c>
      <c r="U76" s="127">
        <v>34300000</v>
      </c>
      <c r="V76" s="268">
        <v>68455000</v>
      </c>
      <c r="W76" s="127">
        <v>68455000</v>
      </c>
      <c r="X76" s="127">
        <v>138758000</v>
      </c>
      <c r="Y76" s="127"/>
      <c r="Z76" s="127"/>
      <c r="AA76" s="298">
        <v>43960000</v>
      </c>
      <c r="AB76" s="127"/>
      <c r="AC76" s="127"/>
      <c r="AD76" s="127"/>
      <c r="AE76" s="298"/>
      <c r="AF76" s="304">
        <v>68374833</v>
      </c>
      <c r="AG76" s="81">
        <v>68374833</v>
      </c>
      <c r="AH76" s="81">
        <v>68374833</v>
      </c>
      <c r="AI76" s="81"/>
      <c r="AJ76" s="75">
        <f>AG76/W76</f>
        <v>0.99882890950259295</v>
      </c>
      <c r="AK76" s="26">
        <v>0.52890000000000004</v>
      </c>
      <c r="AL76" s="672"/>
      <c r="AM76" s="672" t="s">
        <v>373</v>
      </c>
      <c r="AN76" s="672" t="s">
        <v>373</v>
      </c>
      <c r="AO76" s="675"/>
      <c r="AP76" s="678" t="s">
        <v>516</v>
      </c>
    </row>
    <row r="77" spans="1:42" s="5" customFormat="1" ht="40.5" customHeight="1" x14ac:dyDescent="0.25">
      <c r="A77" s="625"/>
      <c r="B77" s="639"/>
      <c r="C77" s="658"/>
      <c r="D77" s="633"/>
      <c r="E77" s="633"/>
      <c r="F77" s="633"/>
      <c r="G77" s="40" t="s">
        <v>11</v>
      </c>
      <c r="H77" s="131"/>
      <c r="I77" s="131"/>
      <c r="J77" s="131"/>
      <c r="K77" s="131"/>
      <c r="L77" s="131"/>
      <c r="M77" s="131"/>
      <c r="N77" s="131"/>
      <c r="O77" s="131"/>
      <c r="P77" s="160"/>
      <c r="Q77" s="131"/>
      <c r="R77" s="131"/>
      <c r="S77" s="131"/>
      <c r="T77" s="131"/>
      <c r="U77" s="131"/>
      <c r="V77" s="268"/>
      <c r="W77" s="49"/>
      <c r="X77" s="49"/>
      <c r="Y77" s="131"/>
      <c r="Z77" s="131"/>
      <c r="AA77" s="333"/>
      <c r="AB77" s="131"/>
      <c r="AC77" s="131"/>
      <c r="AD77" s="131"/>
      <c r="AE77" s="333"/>
      <c r="AF77" s="350"/>
      <c r="AG77" s="160"/>
      <c r="AH77" s="160"/>
      <c r="AI77" s="160"/>
      <c r="AJ77" s="75"/>
      <c r="AK77" s="26"/>
      <c r="AL77" s="672"/>
      <c r="AM77" s="672" t="s">
        <v>373</v>
      </c>
      <c r="AN77" s="672" t="s">
        <v>373</v>
      </c>
      <c r="AO77" s="675"/>
      <c r="AP77" s="678" t="s">
        <v>516</v>
      </c>
    </row>
    <row r="78" spans="1:42" s="5" customFormat="1" ht="33" customHeight="1" x14ac:dyDescent="0.25">
      <c r="A78" s="625"/>
      <c r="B78" s="639"/>
      <c r="C78" s="658"/>
      <c r="D78" s="633"/>
      <c r="E78" s="633"/>
      <c r="F78" s="633"/>
      <c r="G78" s="40" t="s">
        <v>12</v>
      </c>
      <c r="H78" s="141"/>
      <c r="I78" s="141"/>
      <c r="J78" s="141"/>
      <c r="K78" s="141"/>
      <c r="L78" s="141">
        <v>9212720</v>
      </c>
      <c r="M78" s="141">
        <v>9212720</v>
      </c>
      <c r="N78" s="141">
        <v>9212720</v>
      </c>
      <c r="O78" s="141">
        <v>9212720</v>
      </c>
      <c r="P78" s="81">
        <v>9212720</v>
      </c>
      <c r="Q78" s="81">
        <v>103361124</v>
      </c>
      <c r="R78" s="81">
        <v>103361124</v>
      </c>
      <c r="S78" s="81">
        <v>103361124</v>
      </c>
      <c r="T78" s="81">
        <v>103361124</v>
      </c>
      <c r="U78" s="141">
        <v>93662012</v>
      </c>
      <c r="V78" s="268">
        <v>2940000</v>
      </c>
      <c r="W78" s="445">
        <v>2940000</v>
      </c>
      <c r="X78" s="445">
        <v>2940000</v>
      </c>
      <c r="Y78" s="141"/>
      <c r="Z78" s="141"/>
      <c r="AA78" s="335"/>
      <c r="AB78" s="141"/>
      <c r="AC78" s="141"/>
      <c r="AD78" s="141"/>
      <c r="AE78" s="335"/>
      <c r="AF78" s="345">
        <v>2940000</v>
      </c>
      <c r="AG78" s="81">
        <v>2940000</v>
      </c>
      <c r="AH78" s="81">
        <v>2940000</v>
      </c>
      <c r="AI78" s="81"/>
      <c r="AJ78" s="75"/>
      <c r="AK78" s="26"/>
      <c r="AL78" s="672"/>
      <c r="AM78" s="672" t="s">
        <v>373</v>
      </c>
      <c r="AN78" s="672" t="s">
        <v>373</v>
      </c>
      <c r="AO78" s="675"/>
      <c r="AP78" s="678" t="s">
        <v>516</v>
      </c>
    </row>
    <row r="79" spans="1:42" s="5" customFormat="1" ht="36" customHeight="1" x14ac:dyDescent="0.25">
      <c r="A79" s="625"/>
      <c r="B79" s="639"/>
      <c r="C79" s="658"/>
      <c r="D79" s="633"/>
      <c r="E79" s="633"/>
      <c r="F79" s="633"/>
      <c r="G79" s="40" t="s">
        <v>13</v>
      </c>
      <c r="H79" s="134">
        <f>+H75</f>
        <v>2</v>
      </c>
      <c r="I79" s="134"/>
      <c r="J79" s="164">
        <v>0.2</v>
      </c>
      <c r="K79" s="149">
        <f t="shared" ref="K79:P79" si="19">+K75</f>
        <v>0.2</v>
      </c>
      <c r="L79" s="149">
        <f t="shared" si="19"/>
        <v>0.8</v>
      </c>
      <c r="M79" s="149" t="str">
        <f t="shared" si="19"/>
        <v>0.8</v>
      </c>
      <c r="N79" s="149" t="str">
        <f t="shared" si="19"/>
        <v>0.8</v>
      </c>
      <c r="O79" s="149" t="str">
        <f t="shared" si="19"/>
        <v>0.8</v>
      </c>
      <c r="P79" s="160">
        <f t="shared" si="19"/>
        <v>0.8</v>
      </c>
      <c r="Q79" s="149">
        <f>+Q75</f>
        <v>1.4</v>
      </c>
      <c r="R79" s="149">
        <f>+R75</f>
        <v>1.4</v>
      </c>
      <c r="S79" s="149">
        <v>1.4</v>
      </c>
      <c r="T79" s="149">
        <v>1.4</v>
      </c>
      <c r="U79" s="134">
        <v>1.4</v>
      </c>
      <c r="V79" s="268">
        <f t="shared" ref="V79" si="20">+V75</f>
        <v>1.9</v>
      </c>
      <c r="W79" s="149">
        <v>1.9</v>
      </c>
      <c r="X79" s="149">
        <v>1.9</v>
      </c>
      <c r="Y79" s="149"/>
      <c r="Z79" s="134"/>
      <c r="AA79" s="336">
        <v>2</v>
      </c>
      <c r="AB79" s="134"/>
      <c r="AC79" s="134"/>
      <c r="AD79" s="134"/>
      <c r="AE79" s="336"/>
      <c r="AF79" s="346">
        <f>+AF75+AF77</f>
        <v>1.5249999999999999</v>
      </c>
      <c r="AG79" s="160">
        <v>1.65</v>
      </c>
      <c r="AH79" s="160">
        <v>1.7749999999999999</v>
      </c>
      <c r="AI79" s="160"/>
      <c r="AJ79" s="75"/>
      <c r="AK79" s="26"/>
      <c r="AL79" s="672"/>
      <c r="AM79" s="672" t="s">
        <v>373</v>
      </c>
      <c r="AN79" s="672" t="s">
        <v>373</v>
      </c>
      <c r="AO79" s="675"/>
      <c r="AP79" s="678" t="s">
        <v>516</v>
      </c>
    </row>
    <row r="80" spans="1:42" s="5" customFormat="1" ht="49.5" customHeight="1" thickBot="1" x14ac:dyDescent="0.3">
      <c r="A80" s="625"/>
      <c r="B80" s="640"/>
      <c r="C80" s="659"/>
      <c r="D80" s="634"/>
      <c r="E80" s="634"/>
      <c r="F80" s="634"/>
      <c r="G80" s="41" t="s">
        <v>14</v>
      </c>
      <c r="H80" s="135">
        <f>+H76</f>
        <v>357852693</v>
      </c>
      <c r="I80" s="135"/>
      <c r="J80" s="135">
        <v>41000000</v>
      </c>
      <c r="K80" s="135">
        <f>+K76</f>
        <v>39884387</v>
      </c>
      <c r="L80" s="135">
        <f t="shared" ref="L80:Q80" si="21">+L76+L78</f>
        <v>200952720</v>
      </c>
      <c r="M80" s="135">
        <f t="shared" si="21"/>
        <v>200952720</v>
      </c>
      <c r="N80" s="135">
        <f t="shared" si="21"/>
        <v>200952720</v>
      </c>
      <c r="O80" s="135">
        <f t="shared" si="21"/>
        <v>200952720</v>
      </c>
      <c r="P80" s="145">
        <f t="shared" si="21"/>
        <v>180466026</v>
      </c>
      <c r="Q80" s="135">
        <f t="shared" si="21"/>
        <v>159711124</v>
      </c>
      <c r="R80" s="135">
        <f>+R76+R78</f>
        <v>159711124</v>
      </c>
      <c r="S80" s="135">
        <v>159711124</v>
      </c>
      <c r="T80" s="135">
        <v>154511124</v>
      </c>
      <c r="U80" s="135">
        <v>127962012</v>
      </c>
      <c r="V80" s="272">
        <f>+V76+V78</f>
        <v>71395000</v>
      </c>
      <c r="W80" s="135">
        <v>71395000</v>
      </c>
      <c r="X80" s="135">
        <v>141698000</v>
      </c>
      <c r="Y80" s="135"/>
      <c r="Z80" s="135"/>
      <c r="AA80" s="338">
        <v>43960000</v>
      </c>
      <c r="AB80" s="135"/>
      <c r="AC80" s="135"/>
      <c r="AD80" s="135"/>
      <c r="AE80" s="338"/>
      <c r="AF80" s="389">
        <f>AF78+AF76</f>
        <v>71314833</v>
      </c>
      <c r="AG80" s="145">
        <v>71314833</v>
      </c>
      <c r="AH80" s="145">
        <v>71314833</v>
      </c>
      <c r="AI80" s="145"/>
      <c r="AJ80" s="76"/>
      <c r="AK80" s="58"/>
      <c r="AL80" s="673"/>
      <c r="AM80" s="673" t="s">
        <v>373</v>
      </c>
      <c r="AN80" s="673" t="s">
        <v>373</v>
      </c>
      <c r="AO80" s="676"/>
      <c r="AP80" s="679" t="s">
        <v>516</v>
      </c>
    </row>
    <row r="81" spans="1:42" s="5" customFormat="1" ht="63.75" customHeight="1" x14ac:dyDescent="0.25">
      <c r="A81" s="625"/>
      <c r="B81" s="681">
        <v>13</v>
      </c>
      <c r="C81" s="680" t="s">
        <v>170</v>
      </c>
      <c r="D81" s="632" t="s">
        <v>122</v>
      </c>
      <c r="E81" s="632">
        <v>311</v>
      </c>
      <c r="F81" s="632">
        <v>182</v>
      </c>
      <c r="G81" s="39" t="s">
        <v>9</v>
      </c>
      <c r="H81" s="125">
        <v>120</v>
      </c>
      <c r="I81" s="125"/>
      <c r="J81" s="125">
        <v>30</v>
      </c>
      <c r="K81" s="125">
        <v>30</v>
      </c>
      <c r="L81" s="146">
        <v>113.22</v>
      </c>
      <c r="M81" s="125" t="s">
        <v>188</v>
      </c>
      <c r="N81" s="125" t="s">
        <v>188</v>
      </c>
      <c r="O81" s="125" t="s">
        <v>188</v>
      </c>
      <c r="P81" s="48">
        <v>113.22</v>
      </c>
      <c r="Q81" s="125">
        <v>115</v>
      </c>
      <c r="R81" s="125">
        <v>115</v>
      </c>
      <c r="S81" s="125">
        <v>115</v>
      </c>
      <c r="T81" s="125">
        <v>115</v>
      </c>
      <c r="U81" s="125">
        <v>115</v>
      </c>
      <c r="V81" s="379">
        <v>118</v>
      </c>
      <c r="W81" s="139">
        <v>130</v>
      </c>
      <c r="X81" s="139">
        <v>130</v>
      </c>
      <c r="Y81" s="139"/>
      <c r="Z81" s="139"/>
      <c r="AA81" s="139">
        <v>140</v>
      </c>
      <c r="AB81" s="139"/>
      <c r="AC81" s="139"/>
      <c r="AD81" s="139"/>
      <c r="AE81" s="139"/>
      <c r="AF81" s="380">
        <v>115</v>
      </c>
      <c r="AG81" s="371">
        <v>120.8</v>
      </c>
      <c r="AH81" s="371">
        <v>122.3</v>
      </c>
      <c r="AI81" s="371"/>
      <c r="AJ81" s="130">
        <f>AF81/V81</f>
        <v>0.97457627118644063</v>
      </c>
      <c r="AK81" s="294"/>
      <c r="AL81" s="693" t="s">
        <v>563</v>
      </c>
      <c r="AM81" s="635" t="s">
        <v>154</v>
      </c>
      <c r="AN81" s="635" t="s">
        <v>154</v>
      </c>
      <c r="AO81" s="647" t="s">
        <v>564</v>
      </c>
      <c r="AP81" s="647" t="s">
        <v>565</v>
      </c>
    </row>
    <row r="82" spans="1:42" s="5" customFormat="1" ht="66.75" customHeight="1" x14ac:dyDescent="0.25">
      <c r="A82" s="625"/>
      <c r="B82" s="682"/>
      <c r="C82" s="658"/>
      <c r="D82" s="633"/>
      <c r="E82" s="633"/>
      <c r="F82" s="633"/>
      <c r="G82" s="40" t="s">
        <v>10</v>
      </c>
      <c r="H82" s="127">
        <f>K82+P82+U82+V82+AA82</f>
        <v>4934502756</v>
      </c>
      <c r="I82" s="127"/>
      <c r="J82" s="127">
        <v>128035421</v>
      </c>
      <c r="K82" s="127">
        <v>125633380</v>
      </c>
      <c r="L82" s="127">
        <v>1631676547</v>
      </c>
      <c r="M82" s="127">
        <v>1631676547</v>
      </c>
      <c r="N82" s="127">
        <v>1631676547</v>
      </c>
      <c r="O82" s="127">
        <v>1631676547</v>
      </c>
      <c r="P82" s="81">
        <v>1631640000</v>
      </c>
      <c r="Q82" s="127">
        <v>967995000</v>
      </c>
      <c r="R82" s="127">
        <v>967995000</v>
      </c>
      <c r="S82" s="127">
        <v>889340000</v>
      </c>
      <c r="T82" s="127">
        <v>888217376</v>
      </c>
      <c r="U82" s="127">
        <v>879217376</v>
      </c>
      <c r="V82" s="330">
        <v>1196747000</v>
      </c>
      <c r="W82" s="298">
        <v>1196747000</v>
      </c>
      <c r="X82" s="298">
        <v>1196747000</v>
      </c>
      <c r="Y82" s="298"/>
      <c r="Z82" s="298"/>
      <c r="AA82" s="298">
        <v>1101265000</v>
      </c>
      <c r="AB82" s="298"/>
      <c r="AC82" s="298"/>
      <c r="AD82" s="298"/>
      <c r="AE82" s="298"/>
      <c r="AF82" s="345">
        <v>220842300</v>
      </c>
      <c r="AG82" s="172">
        <v>985236300</v>
      </c>
      <c r="AH82" s="172">
        <v>985236300</v>
      </c>
      <c r="AI82" s="172"/>
      <c r="AJ82" s="130">
        <f>AF82/V82</f>
        <v>0.18453549497095043</v>
      </c>
      <c r="AK82" s="295">
        <v>0.39019999999999999</v>
      </c>
      <c r="AL82" s="694"/>
      <c r="AM82" s="636"/>
      <c r="AN82" s="636"/>
      <c r="AO82" s="648"/>
      <c r="AP82" s="648"/>
    </row>
    <row r="83" spans="1:42" s="5" customFormat="1" ht="53.25" customHeight="1" x14ac:dyDescent="0.25">
      <c r="A83" s="625"/>
      <c r="B83" s="682"/>
      <c r="C83" s="658"/>
      <c r="D83" s="633"/>
      <c r="E83" s="633"/>
      <c r="F83" s="633"/>
      <c r="G83" s="40" t="s">
        <v>11</v>
      </c>
      <c r="H83" s="131"/>
      <c r="I83" s="131"/>
      <c r="J83" s="131"/>
      <c r="K83" s="131"/>
      <c r="L83" s="131"/>
      <c r="M83" s="131"/>
      <c r="N83" s="131"/>
      <c r="O83" s="131"/>
      <c r="P83" s="160"/>
      <c r="Q83" s="131"/>
      <c r="R83" s="131"/>
      <c r="S83" s="131"/>
      <c r="T83" s="131"/>
      <c r="U83" s="131"/>
      <c r="V83" s="334"/>
      <c r="W83" s="297"/>
      <c r="X83" s="297"/>
      <c r="Y83" s="333"/>
      <c r="Z83" s="333"/>
      <c r="AA83" s="333"/>
      <c r="AB83" s="333"/>
      <c r="AC83" s="333"/>
      <c r="AD83" s="333"/>
      <c r="AE83" s="333"/>
      <c r="AF83" s="350"/>
      <c r="AG83" s="173"/>
      <c r="AH83" s="173"/>
      <c r="AI83" s="173"/>
      <c r="AJ83" s="130"/>
      <c r="AK83" s="295"/>
      <c r="AL83" s="694"/>
      <c r="AM83" s="636"/>
      <c r="AN83" s="636"/>
      <c r="AO83" s="648"/>
      <c r="AP83" s="648"/>
    </row>
    <row r="84" spans="1:42" s="5" customFormat="1" ht="62.25" customHeight="1" x14ac:dyDescent="0.25">
      <c r="A84" s="625"/>
      <c r="B84" s="682"/>
      <c r="C84" s="658"/>
      <c r="D84" s="633"/>
      <c r="E84" s="633"/>
      <c r="F84" s="633"/>
      <c r="G84" s="40" t="s">
        <v>12</v>
      </c>
      <c r="H84" s="131"/>
      <c r="I84" s="131"/>
      <c r="J84" s="131"/>
      <c r="K84" s="131"/>
      <c r="L84" s="131"/>
      <c r="M84" s="131"/>
      <c r="N84" s="131"/>
      <c r="O84" s="131"/>
      <c r="P84" s="162"/>
      <c r="Q84" s="152">
        <v>354084734</v>
      </c>
      <c r="R84" s="152">
        <v>354084734</v>
      </c>
      <c r="S84" s="152">
        <v>349021401</v>
      </c>
      <c r="T84" s="152">
        <v>349021401</v>
      </c>
      <c r="U84" s="131">
        <v>237965401</v>
      </c>
      <c r="V84" s="330">
        <v>296633709</v>
      </c>
      <c r="W84" s="297">
        <v>252170467</v>
      </c>
      <c r="X84" s="297">
        <v>250485467</v>
      </c>
      <c r="Y84" s="333"/>
      <c r="Z84" s="333"/>
      <c r="AA84" s="333"/>
      <c r="AB84" s="333"/>
      <c r="AC84" s="333"/>
      <c r="AD84" s="333"/>
      <c r="AE84" s="333"/>
      <c r="AF84" s="381">
        <v>221174000</v>
      </c>
      <c r="AG84" s="382">
        <v>241848709</v>
      </c>
      <c r="AH84" s="382">
        <v>250485467</v>
      </c>
      <c r="AI84" s="382"/>
      <c r="AJ84" s="130"/>
      <c r="AK84" s="295"/>
      <c r="AL84" s="694"/>
      <c r="AM84" s="636"/>
      <c r="AN84" s="636"/>
      <c r="AO84" s="648"/>
      <c r="AP84" s="648"/>
    </row>
    <row r="85" spans="1:42" s="5" customFormat="1" ht="54.75" customHeight="1" x14ac:dyDescent="0.25">
      <c r="A85" s="625"/>
      <c r="B85" s="682"/>
      <c r="C85" s="658"/>
      <c r="D85" s="633"/>
      <c r="E85" s="633"/>
      <c r="F85" s="633"/>
      <c r="G85" s="40" t="s">
        <v>13</v>
      </c>
      <c r="H85" s="134">
        <f>+H81</f>
        <v>120</v>
      </c>
      <c r="I85" s="134"/>
      <c r="J85" s="134">
        <f>+J81</f>
        <v>30</v>
      </c>
      <c r="K85" s="134">
        <f t="shared" ref="K85:O86" si="22">+K81</f>
        <v>30</v>
      </c>
      <c r="L85" s="134">
        <f t="shared" si="22"/>
        <v>113.22</v>
      </c>
      <c r="M85" s="134" t="str">
        <f t="shared" si="22"/>
        <v>113.22</v>
      </c>
      <c r="N85" s="134" t="str">
        <f t="shared" si="22"/>
        <v>113.22</v>
      </c>
      <c r="O85" s="134" t="str">
        <f t="shared" si="22"/>
        <v>113.22</v>
      </c>
      <c r="P85" s="160">
        <v>113.22</v>
      </c>
      <c r="Q85" s="134">
        <f>+Q81</f>
        <v>115</v>
      </c>
      <c r="R85" s="134">
        <f>+R81</f>
        <v>115</v>
      </c>
      <c r="S85" s="134">
        <v>115</v>
      </c>
      <c r="T85" s="134">
        <v>115</v>
      </c>
      <c r="U85" s="134">
        <v>115</v>
      </c>
      <c r="V85" s="320">
        <f>+V81</f>
        <v>118</v>
      </c>
      <c r="W85" s="336">
        <v>130</v>
      </c>
      <c r="X85" s="336">
        <v>130</v>
      </c>
      <c r="Y85" s="336"/>
      <c r="Z85" s="336"/>
      <c r="AA85" s="336">
        <v>140</v>
      </c>
      <c r="AB85" s="336"/>
      <c r="AC85" s="336"/>
      <c r="AD85" s="336"/>
      <c r="AE85" s="336"/>
      <c r="AF85" s="346">
        <v>115</v>
      </c>
      <c r="AG85" s="173">
        <v>115</v>
      </c>
      <c r="AH85" s="173">
        <v>122.3</v>
      </c>
      <c r="AI85" s="173"/>
      <c r="AJ85" s="130"/>
      <c r="AK85" s="295"/>
      <c r="AL85" s="694"/>
      <c r="AM85" s="636"/>
      <c r="AN85" s="636"/>
      <c r="AO85" s="648"/>
      <c r="AP85" s="648"/>
    </row>
    <row r="86" spans="1:42" s="5" customFormat="1" ht="63.75" customHeight="1" thickBot="1" x14ac:dyDescent="0.3">
      <c r="A86" s="625"/>
      <c r="B86" s="683"/>
      <c r="C86" s="659"/>
      <c r="D86" s="634"/>
      <c r="E86" s="634"/>
      <c r="F86" s="634"/>
      <c r="G86" s="41" t="s">
        <v>14</v>
      </c>
      <c r="H86" s="135">
        <f>+H82</f>
        <v>4934502756</v>
      </c>
      <c r="I86" s="135"/>
      <c r="J86" s="135">
        <f>+J82</f>
        <v>128035421</v>
      </c>
      <c r="K86" s="135">
        <f t="shared" si="22"/>
        <v>125633380</v>
      </c>
      <c r="L86" s="135">
        <f t="shared" si="22"/>
        <v>1631676547</v>
      </c>
      <c r="M86" s="135">
        <f t="shared" si="22"/>
        <v>1631676547</v>
      </c>
      <c r="N86" s="135">
        <f t="shared" si="22"/>
        <v>1631676547</v>
      </c>
      <c r="O86" s="135">
        <f t="shared" si="22"/>
        <v>1631676547</v>
      </c>
      <c r="P86" s="145">
        <f>+P82</f>
        <v>1631640000</v>
      </c>
      <c r="Q86" s="135">
        <f>+Q82+Q84</f>
        <v>1322079734</v>
      </c>
      <c r="R86" s="135">
        <f>+R82+R84</f>
        <v>1322079734</v>
      </c>
      <c r="S86" s="135">
        <v>1238361401</v>
      </c>
      <c r="T86" s="135">
        <v>1237238777</v>
      </c>
      <c r="U86" s="135">
        <v>1117182777</v>
      </c>
      <c r="V86" s="383">
        <f>+V82+V84</f>
        <v>1493380709</v>
      </c>
      <c r="W86" s="338">
        <v>1448917467</v>
      </c>
      <c r="X86" s="338">
        <v>1448917467</v>
      </c>
      <c r="Y86" s="338"/>
      <c r="Z86" s="338"/>
      <c r="AA86" s="338">
        <v>1101265000</v>
      </c>
      <c r="AB86" s="338"/>
      <c r="AC86" s="338"/>
      <c r="AD86" s="338"/>
      <c r="AE86" s="338"/>
      <c r="AF86" s="318">
        <f>+AF82+AF84</f>
        <v>442016300</v>
      </c>
      <c r="AG86" s="136">
        <v>1227085009</v>
      </c>
      <c r="AH86" s="136">
        <v>1235721767</v>
      </c>
      <c r="AI86" s="136"/>
      <c r="AJ86" s="138"/>
      <c r="AK86" s="300"/>
      <c r="AL86" s="695"/>
      <c r="AM86" s="637"/>
      <c r="AN86" s="637"/>
      <c r="AO86" s="649"/>
      <c r="AP86" s="649"/>
    </row>
    <row r="87" spans="1:42" s="5" customFormat="1" ht="45" customHeight="1" x14ac:dyDescent="0.25">
      <c r="A87" s="625"/>
      <c r="B87" s="638">
        <v>14</v>
      </c>
      <c r="C87" s="680" t="s">
        <v>171</v>
      </c>
      <c r="D87" s="632" t="s">
        <v>121</v>
      </c>
      <c r="E87" s="632">
        <v>311</v>
      </c>
      <c r="F87" s="632">
        <v>182</v>
      </c>
      <c r="G87" s="39" t="s">
        <v>9</v>
      </c>
      <c r="H87" s="125">
        <v>3</v>
      </c>
      <c r="I87" s="125"/>
      <c r="J87" s="125">
        <v>3</v>
      </c>
      <c r="K87" s="125">
        <v>3</v>
      </c>
      <c r="L87" s="125">
        <v>3</v>
      </c>
      <c r="M87" s="125">
        <v>3</v>
      </c>
      <c r="N87" s="125">
        <v>3</v>
      </c>
      <c r="O87" s="125">
        <v>3</v>
      </c>
      <c r="P87" s="48">
        <v>3</v>
      </c>
      <c r="Q87" s="125">
        <v>3</v>
      </c>
      <c r="R87" s="125">
        <v>3</v>
      </c>
      <c r="S87" s="125">
        <v>3</v>
      </c>
      <c r="T87" s="125">
        <v>3</v>
      </c>
      <c r="U87" s="125">
        <v>3</v>
      </c>
      <c r="V87" s="301">
        <v>3</v>
      </c>
      <c r="W87" s="139">
        <v>3</v>
      </c>
      <c r="X87" s="139">
        <v>3</v>
      </c>
      <c r="Y87" s="139"/>
      <c r="Z87" s="139"/>
      <c r="AA87" s="139">
        <v>3</v>
      </c>
      <c r="AB87" s="139"/>
      <c r="AC87" s="139"/>
      <c r="AD87" s="139"/>
      <c r="AE87" s="139"/>
      <c r="AF87" s="384">
        <v>3</v>
      </c>
      <c r="AG87" s="371">
        <v>3</v>
      </c>
      <c r="AH87" s="371">
        <v>3</v>
      </c>
      <c r="AI87" s="371"/>
      <c r="AJ87" s="130">
        <f>AF87/V87</f>
        <v>1</v>
      </c>
      <c r="AK87" s="29"/>
      <c r="AL87" s="632" t="s">
        <v>572</v>
      </c>
      <c r="AM87" s="632" t="s">
        <v>154</v>
      </c>
      <c r="AN87" s="632" t="s">
        <v>154</v>
      </c>
      <c r="AO87" s="632" t="s">
        <v>457</v>
      </c>
      <c r="AP87" s="632" t="s">
        <v>566</v>
      </c>
    </row>
    <row r="88" spans="1:42" s="5" customFormat="1" ht="36" customHeight="1" x14ac:dyDescent="0.25">
      <c r="A88" s="625"/>
      <c r="B88" s="639"/>
      <c r="C88" s="658"/>
      <c r="D88" s="633"/>
      <c r="E88" s="633"/>
      <c r="F88" s="633"/>
      <c r="G88" s="40" t="s">
        <v>10</v>
      </c>
      <c r="H88" s="127">
        <f>K88+P88+U88+V88+AA88</f>
        <v>2276887000</v>
      </c>
      <c r="I88" s="127"/>
      <c r="J88" s="127">
        <v>449176710</v>
      </c>
      <c r="K88" s="127">
        <v>387300000</v>
      </c>
      <c r="L88" s="127">
        <v>588560000</v>
      </c>
      <c r="M88" s="127">
        <v>588560000</v>
      </c>
      <c r="N88" s="127">
        <v>588560000</v>
      </c>
      <c r="O88" s="127">
        <v>588560000</v>
      </c>
      <c r="P88" s="81">
        <v>588560000</v>
      </c>
      <c r="Q88" s="127">
        <v>441180000</v>
      </c>
      <c r="R88" s="127">
        <v>441180000</v>
      </c>
      <c r="S88" s="127">
        <v>456140000</v>
      </c>
      <c r="T88" s="127">
        <v>456140000</v>
      </c>
      <c r="U88" s="127">
        <v>451605000</v>
      </c>
      <c r="V88" s="330">
        <v>479821000</v>
      </c>
      <c r="W88" s="298">
        <v>259821000</v>
      </c>
      <c r="X88" s="298">
        <v>259821000</v>
      </c>
      <c r="Y88" s="298"/>
      <c r="Z88" s="298"/>
      <c r="AA88" s="298">
        <v>369601000</v>
      </c>
      <c r="AB88" s="298"/>
      <c r="AC88" s="298"/>
      <c r="AD88" s="298"/>
      <c r="AE88" s="298"/>
      <c r="AF88" s="345">
        <v>79759080</v>
      </c>
      <c r="AG88" s="172">
        <v>79759080</v>
      </c>
      <c r="AH88" s="172">
        <v>259759080</v>
      </c>
      <c r="AI88" s="172"/>
      <c r="AJ88" s="130">
        <f>AF88/V88</f>
        <v>0.16622673872131483</v>
      </c>
      <c r="AK88" s="26">
        <v>0.69510000000000005</v>
      </c>
      <c r="AL88" s="633"/>
      <c r="AM88" s="633"/>
      <c r="AN88" s="633"/>
      <c r="AO88" s="633"/>
      <c r="AP88" s="633"/>
    </row>
    <row r="89" spans="1:42" s="5" customFormat="1" ht="40.5" customHeight="1" x14ac:dyDescent="0.25">
      <c r="A89" s="625"/>
      <c r="B89" s="639"/>
      <c r="C89" s="658"/>
      <c r="D89" s="633"/>
      <c r="E89" s="633"/>
      <c r="F89" s="633"/>
      <c r="G89" s="40" t="s">
        <v>11</v>
      </c>
      <c r="H89" s="131"/>
      <c r="I89" s="131"/>
      <c r="J89" s="131"/>
      <c r="K89" s="131"/>
      <c r="L89" s="131"/>
      <c r="M89" s="131"/>
      <c r="N89" s="131"/>
      <c r="O89" s="131"/>
      <c r="P89" s="165"/>
      <c r="Q89" s="131"/>
      <c r="R89" s="131"/>
      <c r="S89" s="131"/>
      <c r="T89" s="131"/>
      <c r="U89" s="131"/>
      <c r="V89" s="334"/>
      <c r="W89" s="297"/>
      <c r="X89" s="297"/>
      <c r="Y89" s="333"/>
      <c r="Z89" s="333"/>
      <c r="AA89" s="333"/>
      <c r="AB89" s="333"/>
      <c r="AC89" s="333"/>
      <c r="AD89" s="333"/>
      <c r="AE89" s="333"/>
      <c r="AF89" s="350"/>
      <c r="AG89" s="173"/>
      <c r="AH89" s="261"/>
      <c r="AI89" s="261"/>
      <c r="AJ89" s="130"/>
      <c r="AK89" s="26"/>
      <c r="AL89" s="633"/>
      <c r="AM89" s="633"/>
      <c r="AN89" s="633"/>
      <c r="AO89" s="633"/>
      <c r="AP89" s="633"/>
    </row>
    <row r="90" spans="1:42" s="5" customFormat="1" ht="33" customHeight="1" x14ac:dyDescent="0.25">
      <c r="A90" s="625"/>
      <c r="B90" s="639"/>
      <c r="C90" s="658"/>
      <c r="D90" s="633"/>
      <c r="E90" s="633"/>
      <c r="F90" s="633"/>
      <c r="G90" s="40" t="s">
        <v>12</v>
      </c>
      <c r="H90" s="141"/>
      <c r="I90" s="141"/>
      <c r="J90" s="141"/>
      <c r="K90" s="141"/>
      <c r="L90" s="141">
        <v>374000000</v>
      </c>
      <c r="M90" s="141">
        <v>374000000</v>
      </c>
      <c r="N90" s="141">
        <v>374000000</v>
      </c>
      <c r="O90" s="141">
        <v>374000000</v>
      </c>
      <c r="P90" s="81">
        <v>374000000</v>
      </c>
      <c r="Q90" s="81">
        <v>289751334</v>
      </c>
      <c r="R90" s="81">
        <v>289751334</v>
      </c>
      <c r="S90" s="81">
        <v>289751334</v>
      </c>
      <c r="T90" s="81">
        <v>289751334</v>
      </c>
      <c r="U90" s="141">
        <v>289751334</v>
      </c>
      <c r="V90" s="334">
        <v>367710667</v>
      </c>
      <c r="W90" s="446">
        <v>367710667</v>
      </c>
      <c r="X90" s="446">
        <v>367710667</v>
      </c>
      <c r="Y90" s="335"/>
      <c r="Z90" s="335"/>
      <c r="AA90" s="335"/>
      <c r="AB90" s="335"/>
      <c r="AC90" s="335"/>
      <c r="AD90" s="335"/>
      <c r="AE90" s="335"/>
      <c r="AF90" s="345">
        <v>2990000</v>
      </c>
      <c r="AG90" s="172">
        <v>97710667</v>
      </c>
      <c r="AH90" s="172">
        <v>349710667</v>
      </c>
      <c r="AI90" s="172"/>
      <c r="AJ90" s="130"/>
      <c r="AK90" s="26"/>
      <c r="AL90" s="633"/>
      <c r="AM90" s="633"/>
      <c r="AN90" s="633"/>
      <c r="AO90" s="633"/>
      <c r="AP90" s="633"/>
    </row>
    <row r="91" spans="1:42" s="5" customFormat="1" ht="36" customHeight="1" x14ac:dyDescent="0.25">
      <c r="A91" s="625"/>
      <c r="B91" s="639"/>
      <c r="C91" s="658"/>
      <c r="D91" s="633"/>
      <c r="E91" s="633"/>
      <c r="F91" s="633"/>
      <c r="G91" s="40" t="s">
        <v>13</v>
      </c>
      <c r="H91" s="134">
        <f>+H87</f>
        <v>3</v>
      </c>
      <c r="I91" s="134"/>
      <c r="J91" s="143">
        <v>3</v>
      </c>
      <c r="K91" s="134">
        <f>+K87</f>
        <v>3</v>
      </c>
      <c r="L91" s="134">
        <f>+L87</f>
        <v>3</v>
      </c>
      <c r="M91" s="134">
        <f>+M87</f>
        <v>3</v>
      </c>
      <c r="N91" s="134">
        <f>+N87</f>
        <v>3</v>
      </c>
      <c r="O91" s="134">
        <f>+O87</f>
        <v>3</v>
      </c>
      <c r="P91" s="160">
        <v>3</v>
      </c>
      <c r="Q91" s="134">
        <f>+Q87</f>
        <v>3</v>
      </c>
      <c r="R91" s="134">
        <f>+R87</f>
        <v>3</v>
      </c>
      <c r="S91" s="134">
        <v>3</v>
      </c>
      <c r="T91" s="134">
        <v>3</v>
      </c>
      <c r="U91" s="134">
        <v>3</v>
      </c>
      <c r="V91" s="320">
        <f>+V87</f>
        <v>3</v>
      </c>
      <c r="W91" s="336">
        <v>3</v>
      </c>
      <c r="X91" s="336">
        <v>3</v>
      </c>
      <c r="Y91" s="336"/>
      <c r="Z91" s="336"/>
      <c r="AA91" s="336">
        <v>3</v>
      </c>
      <c r="AB91" s="336"/>
      <c r="AC91" s="336"/>
      <c r="AD91" s="336"/>
      <c r="AE91" s="336"/>
      <c r="AF91" s="346">
        <f>+AF87+AF89</f>
        <v>3</v>
      </c>
      <c r="AG91" s="174">
        <v>3</v>
      </c>
      <c r="AH91" s="174">
        <v>3</v>
      </c>
      <c r="AI91" s="174"/>
      <c r="AJ91" s="130"/>
      <c r="AK91" s="26"/>
      <c r="AL91" s="633"/>
      <c r="AM91" s="633"/>
      <c r="AN91" s="633"/>
      <c r="AO91" s="633"/>
      <c r="AP91" s="633"/>
    </row>
    <row r="92" spans="1:42" s="5" customFormat="1" ht="49.5" customHeight="1" thickBot="1" x14ac:dyDescent="0.3">
      <c r="A92" s="625"/>
      <c r="B92" s="640"/>
      <c r="C92" s="659"/>
      <c r="D92" s="634"/>
      <c r="E92" s="634"/>
      <c r="F92" s="634"/>
      <c r="G92" s="41" t="s">
        <v>14</v>
      </c>
      <c r="H92" s="135">
        <f>+H88</f>
        <v>2276887000</v>
      </c>
      <c r="I92" s="135"/>
      <c r="J92" s="137">
        <v>449176710</v>
      </c>
      <c r="K92" s="135">
        <f>+K88</f>
        <v>387300000</v>
      </c>
      <c r="L92" s="135">
        <f t="shared" ref="L92:Q92" si="23">+L88+L90</f>
        <v>962560000</v>
      </c>
      <c r="M92" s="135">
        <f t="shared" si="23"/>
        <v>962560000</v>
      </c>
      <c r="N92" s="135">
        <f t="shared" si="23"/>
        <v>962560000</v>
      </c>
      <c r="O92" s="135">
        <f t="shared" si="23"/>
        <v>962560000</v>
      </c>
      <c r="P92" s="145">
        <f t="shared" si="23"/>
        <v>962560000</v>
      </c>
      <c r="Q92" s="135">
        <f t="shared" si="23"/>
        <v>730931334</v>
      </c>
      <c r="R92" s="135">
        <f>+R88+R90</f>
        <v>730931334</v>
      </c>
      <c r="S92" s="135">
        <v>745891334</v>
      </c>
      <c r="T92" s="135">
        <v>745891334</v>
      </c>
      <c r="U92" s="135">
        <v>741356334</v>
      </c>
      <c r="V92" s="347">
        <f>+V88+V90</f>
        <v>847531667</v>
      </c>
      <c r="W92" s="338">
        <v>627531667</v>
      </c>
      <c r="X92" s="338">
        <v>627531667</v>
      </c>
      <c r="Y92" s="338"/>
      <c r="Z92" s="338"/>
      <c r="AA92" s="338">
        <f>+AA88</f>
        <v>369601000</v>
      </c>
      <c r="AB92" s="338"/>
      <c r="AC92" s="338"/>
      <c r="AD92" s="338"/>
      <c r="AE92" s="338"/>
      <c r="AF92" s="318">
        <f>AF88+AF90</f>
        <v>82749080</v>
      </c>
      <c r="AG92" s="136">
        <v>177469747</v>
      </c>
      <c r="AH92" s="136">
        <v>609469747</v>
      </c>
      <c r="AI92" s="136"/>
      <c r="AJ92" s="138"/>
      <c r="AK92" s="58"/>
      <c r="AL92" s="656"/>
      <c r="AM92" s="656"/>
      <c r="AN92" s="656"/>
      <c r="AO92" s="656"/>
      <c r="AP92" s="656"/>
    </row>
    <row r="93" spans="1:42" s="5" customFormat="1" ht="63.75" customHeight="1" thickBot="1" x14ac:dyDescent="0.3">
      <c r="A93" s="625"/>
      <c r="B93" s="681">
        <v>15</v>
      </c>
      <c r="C93" s="680" t="s">
        <v>172</v>
      </c>
      <c r="D93" s="632" t="s">
        <v>122</v>
      </c>
      <c r="E93" s="632">
        <v>311</v>
      </c>
      <c r="F93" s="632">
        <v>182</v>
      </c>
      <c r="G93" s="39" t="s">
        <v>9</v>
      </c>
      <c r="H93" s="125">
        <v>95</v>
      </c>
      <c r="I93" s="125"/>
      <c r="J93" s="125">
        <v>76</v>
      </c>
      <c r="K93" s="125">
        <v>76</v>
      </c>
      <c r="L93" s="60">
        <v>92.7</v>
      </c>
      <c r="M93" s="60" t="s">
        <v>189</v>
      </c>
      <c r="N93" s="60" t="s">
        <v>189</v>
      </c>
      <c r="O93" s="60" t="s">
        <v>189</v>
      </c>
      <c r="P93" s="158">
        <v>93.8</v>
      </c>
      <c r="Q93" s="125">
        <v>93</v>
      </c>
      <c r="R93" s="125">
        <v>93</v>
      </c>
      <c r="S93" s="125">
        <v>93</v>
      </c>
      <c r="T93" s="125">
        <v>93</v>
      </c>
      <c r="U93" s="125">
        <v>89</v>
      </c>
      <c r="V93" s="301">
        <v>94</v>
      </c>
      <c r="W93" s="139">
        <v>94</v>
      </c>
      <c r="X93" s="139">
        <v>94</v>
      </c>
      <c r="Y93" s="139"/>
      <c r="Z93" s="139"/>
      <c r="AA93" s="139">
        <v>95</v>
      </c>
      <c r="AB93" s="139"/>
      <c r="AC93" s="139"/>
      <c r="AD93" s="139"/>
      <c r="AE93" s="139"/>
      <c r="AF93" s="384">
        <v>91.2</v>
      </c>
      <c r="AG93" s="48">
        <v>92.6</v>
      </c>
      <c r="AH93" s="158">
        <v>93.5</v>
      </c>
      <c r="AI93" s="158"/>
      <c r="AJ93" s="78">
        <f>AF93/V93</f>
        <v>0.97021276595744688</v>
      </c>
      <c r="AK93" s="29"/>
      <c r="AL93" s="684" t="s">
        <v>573</v>
      </c>
      <c r="AM93" s="687" t="s">
        <v>567</v>
      </c>
      <c r="AN93" s="687" t="s">
        <v>568</v>
      </c>
      <c r="AO93" s="687" t="s">
        <v>398</v>
      </c>
      <c r="AP93" s="690" t="s">
        <v>458</v>
      </c>
    </row>
    <row r="94" spans="1:42" s="5" customFormat="1" ht="66.75" customHeight="1" x14ac:dyDescent="0.25">
      <c r="A94" s="625"/>
      <c r="B94" s="682"/>
      <c r="C94" s="658"/>
      <c r="D94" s="633"/>
      <c r="E94" s="633"/>
      <c r="F94" s="633"/>
      <c r="G94" s="40" t="s">
        <v>10</v>
      </c>
      <c r="H94" s="127">
        <f>K94+P94+U94+V94+AA94</f>
        <v>1454362678.5799999</v>
      </c>
      <c r="I94" s="127"/>
      <c r="J94" s="127">
        <v>156396667</v>
      </c>
      <c r="K94" s="127">
        <v>152096667</v>
      </c>
      <c r="L94" s="127">
        <v>431900000</v>
      </c>
      <c r="M94" s="127">
        <v>317590833</v>
      </c>
      <c r="N94" s="127">
        <v>317590833</v>
      </c>
      <c r="O94" s="127">
        <v>317590833</v>
      </c>
      <c r="P94" s="81">
        <v>300027399.57999998</v>
      </c>
      <c r="Q94" s="127">
        <v>431900000</v>
      </c>
      <c r="R94" s="127">
        <v>431900000</v>
      </c>
      <c r="S94" s="127">
        <v>416940000</v>
      </c>
      <c r="T94" s="127">
        <v>342807143</v>
      </c>
      <c r="U94" s="127">
        <v>328467612</v>
      </c>
      <c r="V94" s="330">
        <v>338204000</v>
      </c>
      <c r="W94" s="298">
        <v>338204000</v>
      </c>
      <c r="X94" s="298">
        <v>338204000</v>
      </c>
      <c r="Y94" s="298"/>
      <c r="Z94" s="298"/>
      <c r="AA94" s="298">
        <v>335567000</v>
      </c>
      <c r="AB94" s="298"/>
      <c r="AC94" s="298"/>
      <c r="AD94" s="298"/>
      <c r="AE94" s="298"/>
      <c r="AF94" s="345">
        <v>156054888</v>
      </c>
      <c r="AG94" s="81">
        <v>269793038</v>
      </c>
      <c r="AH94" s="81">
        <v>276291324</v>
      </c>
      <c r="AI94" s="81"/>
      <c r="AJ94" s="78">
        <f>AF94/V94</f>
        <v>0.46142236046882945</v>
      </c>
      <c r="AK94" s="26">
        <v>0.62239999999999995</v>
      </c>
      <c r="AL94" s="685"/>
      <c r="AM94" s="688"/>
      <c r="AN94" s="688"/>
      <c r="AO94" s="688"/>
      <c r="AP94" s="691"/>
    </row>
    <row r="95" spans="1:42" s="5" customFormat="1" ht="53.25" customHeight="1" x14ac:dyDescent="0.25">
      <c r="A95" s="625"/>
      <c r="B95" s="682"/>
      <c r="C95" s="658"/>
      <c r="D95" s="633"/>
      <c r="E95" s="633"/>
      <c r="F95" s="633"/>
      <c r="G95" s="40" t="s">
        <v>11</v>
      </c>
      <c r="H95" s="131"/>
      <c r="I95" s="131"/>
      <c r="J95" s="131"/>
      <c r="K95" s="131"/>
      <c r="L95" s="131"/>
      <c r="M95" s="131"/>
      <c r="N95" s="131"/>
      <c r="O95" s="131"/>
      <c r="P95" s="165"/>
      <c r="Q95" s="131"/>
      <c r="R95" s="131"/>
      <c r="S95" s="131"/>
      <c r="T95" s="131"/>
      <c r="U95" s="131"/>
      <c r="V95" s="334"/>
      <c r="W95" s="297"/>
      <c r="X95" s="297"/>
      <c r="Y95" s="333"/>
      <c r="Z95" s="333"/>
      <c r="AA95" s="333"/>
      <c r="AB95" s="333"/>
      <c r="AC95" s="333"/>
      <c r="AD95" s="333"/>
      <c r="AE95" s="333"/>
      <c r="AF95" s="350"/>
      <c r="AG95" s="160"/>
      <c r="AH95" s="165"/>
      <c r="AI95" s="165"/>
      <c r="AJ95" s="75"/>
      <c r="AK95" s="26"/>
      <c r="AL95" s="685"/>
      <c r="AM95" s="688"/>
      <c r="AN95" s="688"/>
      <c r="AO95" s="688"/>
      <c r="AP95" s="691"/>
    </row>
    <row r="96" spans="1:42" s="5" customFormat="1" ht="62.25" customHeight="1" thickBot="1" x14ac:dyDescent="0.3">
      <c r="A96" s="625"/>
      <c r="B96" s="682"/>
      <c r="C96" s="658"/>
      <c r="D96" s="633"/>
      <c r="E96" s="633"/>
      <c r="F96" s="633"/>
      <c r="G96" s="40" t="s">
        <v>12</v>
      </c>
      <c r="H96" s="131"/>
      <c r="I96" s="131"/>
      <c r="J96" s="131"/>
      <c r="K96" s="131"/>
      <c r="L96" s="148">
        <v>67187900</v>
      </c>
      <c r="M96" s="148">
        <v>67187900</v>
      </c>
      <c r="N96" s="148">
        <v>67187900</v>
      </c>
      <c r="O96" s="148">
        <v>67187900</v>
      </c>
      <c r="P96" s="81">
        <v>67187900</v>
      </c>
      <c r="Q96" s="81">
        <v>103885635</v>
      </c>
      <c r="R96" s="81">
        <v>103885635</v>
      </c>
      <c r="S96" s="81">
        <v>103885635</v>
      </c>
      <c r="T96" s="81">
        <v>103885635</v>
      </c>
      <c r="U96" s="131">
        <v>103885635</v>
      </c>
      <c r="V96" s="330">
        <v>113688000</v>
      </c>
      <c r="W96" s="297">
        <v>113688000</v>
      </c>
      <c r="X96" s="297">
        <v>113688000</v>
      </c>
      <c r="Y96" s="333"/>
      <c r="Z96" s="333"/>
      <c r="AA96" s="333"/>
      <c r="AB96" s="333"/>
      <c r="AC96" s="333"/>
      <c r="AD96" s="333"/>
      <c r="AE96" s="333"/>
      <c r="AF96" s="345">
        <v>47166432</v>
      </c>
      <c r="AG96" s="81">
        <v>70006059</v>
      </c>
      <c r="AH96" s="81">
        <v>113688000</v>
      </c>
      <c r="AI96" s="81"/>
      <c r="AJ96" s="75"/>
      <c r="AK96" s="26"/>
      <c r="AL96" s="685"/>
      <c r="AM96" s="688"/>
      <c r="AN96" s="688"/>
      <c r="AO96" s="688"/>
      <c r="AP96" s="691"/>
    </row>
    <row r="97" spans="1:42" s="5" customFormat="1" ht="54.75" customHeight="1" x14ac:dyDescent="0.25">
      <c r="A97" s="625"/>
      <c r="B97" s="682"/>
      <c r="C97" s="658"/>
      <c r="D97" s="633"/>
      <c r="E97" s="633"/>
      <c r="F97" s="633"/>
      <c r="G97" s="40" t="s">
        <v>13</v>
      </c>
      <c r="H97" s="134">
        <f>+H93</f>
        <v>95</v>
      </c>
      <c r="I97" s="134"/>
      <c r="J97" s="134">
        <v>76</v>
      </c>
      <c r="K97" s="134">
        <f t="shared" ref="K97:P97" si="24">+K93</f>
        <v>76</v>
      </c>
      <c r="L97" s="149">
        <f t="shared" si="24"/>
        <v>92.7</v>
      </c>
      <c r="M97" s="134" t="str">
        <f t="shared" si="24"/>
        <v>92.7</v>
      </c>
      <c r="N97" s="134" t="str">
        <f t="shared" si="24"/>
        <v>92.7</v>
      </c>
      <c r="O97" s="134" t="str">
        <f t="shared" si="24"/>
        <v>92.7</v>
      </c>
      <c r="P97" s="161">
        <f t="shared" si="24"/>
        <v>93.8</v>
      </c>
      <c r="Q97" s="134">
        <f>+Q93</f>
        <v>93</v>
      </c>
      <c r="R97" s="134">
        <f>+R93</f>
        <v>93</v>
      </c>
      <c r="S97" s="134">
        <v>93</v>
      </c>
      <c r="T97" s="134">
        <v>93</v>
      </c>
      <c r="U97" s="134">
        <v>89</v>
      </c>
      <c r="V97" s="320">
        <f>+V93</f>
        <v>94</v>
      </c>
      <c r="W97" s="336">
        <v>94</v>
      </c>
      <c r="X97" s="336">
        <v>94</v>
      </c>
      <c r="Y97" s="336"/>
      <c r="Z97" s="336"/>
      <c r="AA97" s="139">
        <v>95</v>
      </c>
      <c r="AB97" s="336"/>
      <c r="AC97" s="336"/>
      <c r="AD97" s="336"/>
      <c r="AE97" s="336"/>
      <c r="AF97" s="346">
        <v>91.2</v>
      </c>
      <c r="AG97" s="160">
        <v>91.2</v>
      </c>
      <c r="AH97" s="161">
        <v>93.5</v>
      </c>
      <c r="AI97" s="161"/>
      <c r="AJ97" s="75"/>
      <c r="AK97" s="26"/>
      <c r="AL97" s="685"/>
      <c r="AM97" s="688"/>
      <c r="AN97" s="688"/>
      <c r="AO97" s="688"/>
      <c r="AP97" s="691"/>
    </row>
    <row r="98" spans="1:42" s="5" customFormat="1" ht="63.75" customHeight="1" thickBot="1" x14ac:dyDescent="0.3">
      <c r="A98" s="625"/>
      <c r="B98" s="683"/>
      <c r="C98" s="659"/>
      <c r="D98" s="634"/>
      <c r="E98" s="634"/>
      <c r="F98" s="634"/>
      <c r="G98" s="41" t="s">
        <v>14</v>
      </c>
      <c r="H98" s="135">
        <f>+H94</f>
        <v>1454362678.5799999</v>
      </c>
      <c r="I98" s="135"/>
      <c r="J98" s="135">
        <v>156000000</v>
      </c>
      <c r="K98" s="135">
        <f>+K94</f>
        <v>152096667</v>
      </c>
      <c r="L98" s="135">
        <f t="shared" ref="L98:Q98" si="25">+L94+L96</f>
        <v>499087900</v>
      </c>
      <c r="M98" s="135">
        <f t="shared" si="25"/>
        <v>384778733</v>
      </c>
      <c r="N98" s="135">
        <f t="shared" si="25"/>
        <v>384778733</v>
      </c>
      <c r="O98" s="135">
        <f t="shared" si="25"/>
        <v>384778733</v>
      </c>
      <c r="P98" s="145">
        <f t="shared" si="25"/>
        <v>367215299.57999998</v>
      </c>
      <c r="Q98" s="135">
        <f t="shared" si="25"/>
        <v>535785635</v>
      </c>
      <c r="R98" s="135">
        <f>+R94+R96</f>
        <v>535785635</v>
      </c>
      <c r="S98" s="135">
        <v>520825635</v>
      </c>
      <c r="T98" s="135">
        <v>446692778</v>
      </c>
      <c r="U98" s="135">
        <v>432353247</v>
      </c>
      <c r="V98" s="347">
        <f>+V94+V96</f>
        <v>451892000</v>
      </c>
      <c r="W98" s="338">
        <v>451892000</v>
      </c>
      <c r="X98" s="338">
        <v>451892000</v>
      </c>
      <c r="Y98" s="338"/>
      <c r="Z98" s="338"/>
      <c r="AA98" s="298">
        <v>335567000</v>
      </c>
      <c r="AB98" s="338"/>
      <c r="AC98" s="338"/>
      <c r="AD98" s="338"/>
      <c r="AE98" s="338"/>
      <c r="AF98" s="318">
        <f>+AF94+AF96</f>
        <v>203221320</v>
      </c>
      <c r="AG98" s="145">
        <v>339799097</v>
      </c>
      <c r="AH98" s="145">
        <v>389979324</v>
      </c>
      <c r="AI98" s="145"/>
      <c r="AJ98" s="76"/>
      <c r="AK98" s="58"/>
      <c r="AL98" s="686"/>
      <c r="AM98" s="689"/>
      <c r="AN98" s="689"/>
      <c r="AO98" s="689"/>
      <c r="AP98" s="692"/>
    </row>
    <row r="99" spans="1:42" s="5" customFormat="1" ht="45" customHeight="1" x14ac:dyDescent="0.25">
      <c r="A99" s="625" t="s">
        <v>209</v>
      </c>
      <c r="B99" s="638">
        <v>16</v>
      </c>
      <c r="C99" s="680" t="s">
        <v>173</v>
      </c>
      <c r="D99" s="632" t="s">
        <v>122</v>
      </c>
      <c r="E99" s="632">
        <v>313</v>
      </c>
      <c r="F99" s="632">
        <v>183</v>
      </c>
      <c r="G99" s="39" t="s">
        <v>9</v>
      </c>
      <c r="H99" s="125">
        <v>500</v>
      </c>
      <c r="I99" s="125"/>
      <c r="J99" s="125">
        <v>80</v>
      </c>
      <c r="K99" s="125">
        <v>80</v>
      </c>
      <c r="L99" s="125">
        <v>130</v>
      </c>
      <c r="M99" s="125">
        <v>130</v>
      </c>
      <c r="N99" s="125">
        <v>130</v>
      </c>
      <c r="O99" s="125">
        <v>130</v>
      </c>
      <c r="P99" s="48">
        <v>91</v>
      </c>
      <c r="Q99" s="125">
        <v>161</v>
      </c>
      <c r="R99" s="125">
        <v>161</v>
      </c>
      <c r="S99" s="125">
        <v>161</v>
      </c>
      <c r="T99" s="125">
        <v>161</v>
      </c>
      <c r="U99" s="125">
        <v>161</v>
      </c>
      <c r="V99" s="301">
        <v>450</v>
      </c>
      <c r="W99" s="139">
        <v>450</v>
      </c>
      <c r="X99" s="139">
        <v>450</v>
      </c>
      <c r="Y99" s="139"/>
      <c r="Z99" s="139"/>
      <c r="AA99" s="139">
        <v>500</v>
      </c>
      <c r="AB99" s="139"/>
      <c r="AC99" s="139"/>
      <c r="AD99" s="139"/>
      <c r="AE99" s="139"/>
      <c r="AF99" s="357">
        <v>244</v>
      </c>
      <c r="AG99" s="371">
        <v>283</v>
      </c>
      <c r="AH99" s="371">
        <v>414</v>
      </c>
      <c r="AI99" s="371"/>
      <c r="AJ99" s="130">
        <f>AG99/W99</f>
        <v>0.62888888888888894</v>
      </c>
      <c r="AK99" s="29"/>
      <c r="AL99" s="635" t="s">
        <v>551</v>
      </c>
      <c r="AM99" s="635" t="s">
        <v>373</v>
      </c>
      <c r="AN99" s="635" t="s">
        <v>373</v>
      </c>
      <c r="AO99" s="635" t="s">
        <v>459</v>
      </c>
      <c r="AP99" s="629" t="s">
        <v>447</v>
      </c>
    </row>
    <row r="100" spans="1:42" s="5" customFormat="1" ht="36" customHeight="1" x14ac:dyDescent="0.25">
      <c r="A100" s="625"/>
      <c r="B100" s="639"/>
      <c r="C100" s="658"/>
      <c r="D100" s="633"/>
      <c r="E100" s="633"/>
      <c r="F100" s="633"/>
      <c r="G100" s="40" t="s">
        <v>10</v>
      </c>
      <c r="H100" s="127">
        <f>K100+P100+U100+V100+AA100</f>
        <v>3552539003</v>
      </c>
      <c r="I100" s="127"/>
      <c r="J100" s="127">
        <v>149200000</v>
      </c>
      <c r="K100" s="127">
        <v>78628003</v>
      </c>
      <c r="L100" s="127">
        <v>1230862000</v>
      </c>
      <c r="M100" s="127">
        <v>1230862000</v>
      </c>
      <c r="N100" s="127">
        <v>1230862000</v>
      </c>
      <c r="O100" s="127">
        <v>1230862000</v>
      </c>
      <c r="P100" s="81">
        <v>410460000</v>
      </c>
      <c r="Q100" s="81">
        <v>1377082000</v>
      </c>
      <c r="R100" s="81">
        <v>1377082000</v>
      </c>
      <c r="S100" s="81">
        <v>1377082000</v>
      </c>
      <c r="T100" s="81">
        <v>1376775969</v>
      </c>
      <c r="U100" s="127">
        <v>1364352000</v>
      </c>
      <c r="V100" s="330">
        <v>1136499000</v>
      </c>
      <c r="W100" s="298">
        <v>1136499000</v>
      </c>
      <c r="X100" s="298">
        <v>1136499000</v>
      </c>
      <c r="Y100" s="298"/>
      <c r="Z100" s="298"/>
      <c r="AA100" s="298">
        <v>562600000</v>
      </c>
      <c r="AB100" s="298"/>
      <c r="AC100" s="298"/>
      <c r="AD100" s="298"/>
      <c r="AE100" s="298"/>
      <c r="AF100" s="342">
        <v>203646450</v>
      </c>
      <c r="AG100" s="172">
        <v>791414050</v>
      </c>
      <c r="AH100" s="172">
        <v>791414050</v>
      </c>
      <c r="AI100" s="172"/>
      <c r="AJ100" s="130">
        <f>AG100/W100</f>
        <v>0.69636141342843239</v>
      </c>
      <c r="AK100" s="26">
        <v>0.53990000000000005</v>
      </c>
      <c r="AL100" s="636"/>
      <c r="AM100" s="636"/>
      <c r="AN100" s="636"/>
      <c r="AO100" s="636" t="s">
        <v>446</v>
      </c>
      <c r="AP100" s="630" t="s">
        <v>447</v>
      </c>
    </row>
    <row r="101" spans="1:42" s="5" customFormat="1" ht="40.5" customHeight="1" x14ac:dyDescent="0.25">
      <c r="A101" s="625"/>
      <c r="B101" s="639"/>
      <c r="C101" s="658"/>
      <c r="D101" s="633"/>
      <c r="E101" s="633"/>
      <c r="F101" s="633"/>
      <c r="G101" s="40" t="s">
        <v>11</v>
      </c>
      <c r="H101" s="131"/>
      <c r="I101" s="131"/>
      <c r="J101" s="131"/>
      <c r="K101" s="131"/>
      <c r="L101" s="131"/>
      <c r="M101" s="131"/>
      <c r="N101" s="131"/>
      <c r="O101" s="131"/>
      <c r="P101" s="160"/>
      <c r="Q101" s="131"/>
      <c r="R101" s="131"/>
      <c r="S101" s="131"/>
      <c r="T101" s="131"/>
      <c r="U101" s="131"/>
      <c r="V101" s="360"/>
      <c r="W101" s="297"/>
      <c r="X101" s="297"/>
      <c r="Y101" s="333"/>
      <c r="Z101" s="333"/>
      <c r="AA101" s="333"/>
      <c r="AB101" s="333"/>
      <c r="AC101" s="333"/>
      <c r="AD101" s="333"/>
      <c r="AE101" s="333"/>
      <c r="AF101" s="350"/>
      <c r="AG101" s="173"/>
      <c r="AH101" s="173"/>
      <c r="AI101" s="173"/>
      <c r="AJ101" s="130"/>
      <c r="AK101" s="26"/>
      <c r="AL101" s="636"/>
      <c r="AM101" s="636"/>
      <c r="AN101" s="636"/>
      <c r="AO101" s="636" t="s">
        <v>446</v>
      </c>
      <c r="AP101" s="630" t="s">
        <v>447</v>
      </c>
    </row>
    <row r="102" spans="1:42" s="5" customFormat="1" ht="33" customHeight="1" x14ac:dyDescent="0.25">
      <c r="A102" s="625"/>
      <c r="B102" s="639"/>
      <c r="C102" s="658"/>
      <c r="D102" s="633"/>
      <c r="E102" s="633"/>
      <c r="F102" s="633"/>
      <c r="G102" s="40" t="s">
        <v>12</v>
      </c>
      <c r="H102" s="141"/>
      <c r="I102" s="141"/>
      <c r="J102" s="141"/>
      <c r="K102" s="141"/>
      <c r="L102" s="141">
        <v>50028003</v>
      </c>
      <c r="M102" s="141">
        <v>50028003</v>
      </c>
      <c r="N102" s="141">
        <v>50028003</v>
      </c>
      <c r="O102" s="141">
        <v>50028003</v>
      </c>
      <c r="P102" s="81">
        <v>50028003</v>
      </c>
      <c r="Q102" s="81">
        <v>248828667</v>
      </c>
      <c r="R102" s="81">
        <v>248828667</v>
      </c>
      <c r="S102" s="81">
        <v>248828667</v>
      </c>
      <c r="T102" s="81">
        <v>248828667</v>
      </c>
      <c r="U102" s="141">
        <v>248828667</v>
      </c>
      <c r="V102" s="334">
        <v>1147005000</v>
      </c>
      <c r="W102" s="446">
        <v>1147005000</v>
      </c>
      <c r="X102" s="446">
        <v>1147005000</v>
      </c>
      <c r="Y102" s="335"/>
      <c r="Z102" s="335"/>
      <c r="AA102" s="335"/>
      <c r="AB102" s="335"/>
      <c r="AC102" s="335"/>
      <c r="AD102" s="335"/>
      <c r="AE102" s="335"/>
      <c r="AF102" s="345">
        <v>34276334</v>
      </c>
      <c r="AG102" s="172">
        <v>622349572</v>
      </c>
      <c r="AH102" s="172">
        <v>962565821</v>
      </c>
      <c r="AI102" s="172"/>
      <c r="AJ102" s="130"/>
      <c r="AK102" s="26"/>
      <c r="AL102" s="636"/>
      <c r="AM102" s="636"/>
      <c r="AN102" s="636"/>
      <c r="AO102" s="636" t="s">
        <v>446</v>
      </c>
      <c r="AP102" s="630" t="s">
        <v>447</v>
      </c>
    </row>
    <row r="103" spans="1:42" s="5" customFormat="1" ht="36" customHeight="1" x14ac:dyDescent="0.25">
      <c r="A103" s="625"/>
      <c r="B103" s="639"/>
      <c r="C103" s="658"/>
      <c r="D103" s="633"/>
      <c r="E103" s="633"/>
      <c r="F103" s="633"/>
      <c r="G103" s="40" t="s">
        <v>13</v>
      </c>
      <c r="H103" s="134">
        <f>+H99</f>
        <v>500</v>
      </c>
      <c r="I103" s="134"/>
      <c r="J103" s="134">
        <f t="shared" ref="J103:O103" si="26">+J99</f>
        <v>80</v>
      </c>
      <c r="K103" s="134">
        <f t="shared" si="26"/>
        <v>80</v>
      </c>
      <c r="L103" s="134">
        <f t="shared" si="26"/>
        <v>130</v>
      </c>
      <c r="M103" s="134">
        <f t="shared" si="26"/>
        <v>130</v>
      </c>
      <c r="N103" s="134">
        <f t="shared" si="26"/>
        <v>130</v>
      </c>
      <c r="O103" s="134">
        <f t="shared" si="26"/>
        <v>130</v>
      </c>
      <c r="P103" s="160">
        <f>+P99+P101</f>
        <v>91</v>
      </c>
      <c r="Q103" s="134">
        <f>+Q99</f>
        <v>161</v>
      </c>
      <c r="R103" s="134">
        <f>+R99</f>
        <v>161</v>
      </c>
      <c r="S103" s="134">
        <v>161</v>
      </c>
      <c r="T103" s="134">
        <v>161</v>
      </c>
      <c r="U103" s="134">
        <v>161</v>
      </c>
      <c r="V103" s="320">
        <f>+V99</f>
        <v>450</v>
      </c>
      <c r="W103" s="336">
        <v>450</v>
      </c>
      <c r="X103" s="336">
        <v>450</v>
      </c>
      <c r="Y103" s="336"/>
      <c r="Z103" s="336"/>
      <c r="AA103" s="336">
        <v>500</v>
      </c>
      <c r="AB103" s="336"/>
      <c r="AC103" s="336"/>
      <c r="AD103" s="336"/>
      <c r="AE103" s="336"/>
      <c r="AF103" s="346">
        <f>+AF99+AF101</f>
        <v>244</v>
      </c>
      <c r="AG103" s="173">
        <v>283</v>
      </c>
      <c r="AH103" s="173">
        <v>414</v>
      </c>
      <c r="AI103" s="173"/>
      <c r="AJ103" s="130"/>
      <c r="AK103" s="26"/>
      <c r="AL103" s="636"/>
      <c r="AM103" s="636"/>
      <c r="AN103" s="636"/>
      <c r="AO103" s="636" t="s">
        <v>446</v>
      </c>
      <c r="AP103" s="630" t="s">
        <v>447</v>
      </c>
    </row>
    <row r="104" spans="1:42" s="5" customFormat="1" ht="49.5" customHeight="1" thickBot="1" x14ac:dyDescent="0.3">
      <c r="A104" s="625"/>
      <c r="B104" s="696"/>
      <c r="C104" s="704"/>
      <c r="D104" s="656"/>
      <c r="E104" s="656"/>
      <c r="F104" s="656"/>
      <c r="G104" s="42" t="s">
        <v>14</v>
      </c>
      <c r="H104" s="83">
        <f>+H100</f>
        <v>3552539003</v>
      </c>
      <c r="I104" s="135"/>
      <c r="J104" s="135">
        <f>+J100</f>
        <v>149200000</v>
      </c>
      <c r="K104" s="83">
        <f>+K100</f>
        <v>78628003</v>
      </c>
      <c r="L104" s="83">
        <f>+L100+L102</f>
        <v>1280890003</v>
      </c>
      <c r="M104" s="83">
        <f>+M100+M102</f>
        <v>1280890003</v>
      </c>
      <c r="N104" s="83">
        <f>+N100+N102</f>
        <v>1280890003</v>
      </c>
      <c r="O104" s="83">
        <f>+O100+O102</f>
        <v>1280890003</v>
      </c>
      <c r="P104" s="145">
        <f>+P100+P102</f>
        <v>460488003</v>
      </c>
      <c r="Q104" s="83">
        <f>+Q100+Q102</f>
        <v>1625910667</v>
      </c>
      <c r="R104" s="83">
        <f>+R100+R102</f>
        <v>1625910667</v>
      </c>
      <c r="S104" s="83">
        <v>1625910667</v>
      </c>
      <c r="T104" s="83">
        <v>1625604636</v>
      </c>
      <c r="U104" s="135">
        <v>1613180667</v>
      </c>
      <c r="V104" s="387">
        <f>+V100+V102</f>
        <v>2283504000</v>
      </c>
      <c r="W104" s="388">
        <v>2283504000</v>
      </c>
      <c r="X104" s="388">
        <v>2283504000</v>
      </c>
      <c r="Y104" s="388"/>
      <c r="Z104" s="338"/>
      <c r="AA104" s="388">
        <v>562600000</v>
      </c>
      <c r="AB104" s="388"/>
      <c r="AC104" s="388"/>
      <c r="AD104" s="388"/>
      <c r="AE104" s="338"/>
      <c r="AF104" s="318">
        <f>AF102+AF100</f>
        <v>237922784</v>
      </c>
      <c r="AG104" s="136">
        <v>1413763622</v>
      </c>
      <c r="AH104" s="136">
        <v>1753979871</v>
      </c>
      <c r="AI104" s="136"/>
      <c r="AJ104" s="138"/>
      <c r="AK104" s="58"/>
      <c r="AL104" s="637"/>
      <c r="AM104" s="637"/>
      <c r="AN104" s="637"/>
      <c r="AO104" s="637" t="s">
        <v>446</v>
      </c>
      <c r="AP104" s="631" t="s">
        <v>447</v>
      </c>
    </row>
    <row r="105" spans="1:42" s="5" customFormat="1" ht="63.75" customHeight="1" x14ac:dyDescent="0.25">
      <c r="A105" s="627"/>
      <c r="B105" s="702">
        <v>17</v>
      </c>
      <c r="C105" s="657" t="s">
        <v>174</v>
      </c>
      <c r="D105" s="660" t="s">
        <v>122</v>
      </c>
      <c r="E105" s="660">
        <v>303</v>
      </c>
      <c r="F105" s="660">
        <v>179</v>
      </c>
      <c r="G105" s="62" t="s">
        <v>9</v>
      </c>
      <c r="H105" s="166">
        <v>100</v>
      </c>
      <c r="I105" s="125"/>
      <c r="J105" s="60">
        <v>10</v>
      </c>
      <c r="K105" s="60">
        <v>1.5</v>
      </c>
      <c r="L105" s="125">
        <v>42</v>
      </c>
      <c r="M105" s="125">
        <v>42</v>
      </c>
      <c r="N105" s="125">
        <v>42</v>
      </c>
      <c r="O105" s="125">
        <v>42</v>
      </c>
      <c r="P105" s="48">
        <v>42</v>
      </c>
      <c r="Q105" s="125">
        <v>51</v>
      </c>
      <c r="R105" s="125">
        <v>51</v>
      </c>
      <c r="S105" s="125">
        <v>51</v>
      </c>
      <c r="T105" s="125">
        <v>64.2</v>
      </c>
      <c r="U105" s="125">
        <v>64.900000000000006</v>
      </c>
      <c r="V105" s="301">
        <v>90</v>
      </c>
      <c r="W105" s="139">
        <v>90</v>
      </c>
      <c r="X105" s="139">
        <v>90</v>
      </c>
      <c r="Y105" s="139"/>
      <c r="Z105" s="139"/>
      <c r="AA105" s="139">
        <v>100</v>
      </c>
      <c r="AB105" s="139"/>
      <c r="AC105" s="139"/>
      <c r="AD105" s="139"/>
      <c r="AE105" s="139"/>
      <c r="AF105" s="341">
        <v>68.55</v>
      </c>
      <c r="AG105" s="48">
        <v>89.52</v>
      </c>
      <c r="AH105" s="48">
        <v>111.95</v>
      </c>
      <c r="AI105" s="48"/>
      <c r="AJ105" s="75">
        <f>AG105/W105</f>
        <v>0.99466666666666659</v>
      </c>
      <c r="AK105" s="29"/>
      <c r="AL105" s="671" t="s">
        <v>533</v>
      </c>
      <c r="AM105" s="671" t="s">
        <v>373</v>
      </c>
      <c r="AN105" s="671" t="s">
        <v>373</v>
      </c>
      <c r="AO105" s="671" t="s">
        <v>440</v>
      </c>
      <c r="AP105" s="671" t="s">
        <v>441</v>
      </c>
    </row>
    <row r="106" spans="1:42" s="5" customFormat="1" ht="66.75" customHeight="1" x14ac:dyDescent="0.25">
      <c r="A106" s="627"/>
      <c r="B106" s="682"/>
      <c r="C106" s="658"/>
      <c r="D106" s="633"/>
      <c r="E106" s="633"/>
      <c r="F106" s="633"/>
      <c r="G106" s="63" t="s">
        <v>10</v>
      </c>
      <c r="H106" s="127">
        <f>K106+P106+U106+V106+AG106</f>
        <v>1946871430</v>
      </c>
      <c r="I106" s="127"/>
      <c r="J106" s="127">
        <v>353763094</v>
      </c>
      <c r="K106" s="127">
        <v>307026667</v>
      </c>
      <c r="L106" s="127">
        <v>1152953711</v>
      </c>
      <c r="M106" s="127">
        <v>1152953711</v>
      </c>
      <c r="N106" s="127">
        <v>1152953711</v>
      </c>
      <c r="O106" s="127">
        <v>1152953711</v>
      </c>
      <c r="P106" s="81">
        <v>431281049</v>
      </c>
      <c r="Q106" s="127">
        <v>487637000</v>
      </c>
      <c r="R106" s="127">
        <v>487637000</v>
      </c>
      <c r="S106" s="127">
        <v>423804002</v>
      </c>
      <c r="T106" s="127">
        <v>360079790</v>
      </c>
      <c r="U106" s="127">
        <v>357815020</v>
      </c>
      <c r="V106" s="330">
        <v>584994000</v>
      </c>
      <c r="W106" s="298">
        <v>584994000</v>
      </c>
      <c r="X106" s="298">
        <v>484994000</v>
      </c>
      <c r="Y106" s="298"/>
      <c r="Z106" s="298"/>
      <c r="AA106" s="298">
        <v>540817000</v>
      </c>
      <c r="AB106" s="298"/>
      <c r="AC106" s="298"/>
      <c r="AD106" s="298"/>
      <c r="AE106" s="298"/>
      <c r="AF106" s="342">
        <v>91494900</v>
      </c>
      <c r="AG106" s="81">
        <v>265754694</v>
      </c>
      <c r="AH106" s="81">
        <v>265754694</v>
      </c>
      <c r="AI106" s="81"/>
      <c r="AJ106" s="75">
        <f>AG106/W106</f>
        <v>0.45428618755064154</v>
      </c>
      <c r="AK106" s="26">
        <v>0.41739999999999999</v>
      </c>
      <c r="AL106" s="672"/>
      <c r="AM106" s="672" t="s">
        <v>373</v>
      </c>
      <c r="AN106" s="672" t="s">
        <v>373</v>
      </c>
      <c r="AO106" s="672" t="s">
        <v>440</v>
      </c>
      <c r="AP106" s="672" t="s">
        <v>441</v>
      </c>
    </row>
    <row r="107" spans="1:42" s="5" customFormat="1" ht="53.25" customHeight="1" x14ac:dyDescent="0.25">
      <c r="A107" s="627"/>
      <c r="B107" s="682"/>
      <c r="C107" s="658"/>
      <c r="D107" s="633"/>
      <c r="E107" s="633"/>
      <c r="F107" s="633"/>
      <c r="G107" s="63" t="s">
        <v>11</v>
      </c>
      <c r="H107" s="167"/>
      <c r="I107" s="131"/>
      <c r="J107" s="131"/>
      <c r="K107" s="131"/>
      <c r="L107" s="49"/>
      <c r="M107" s="49"/>
      <c r="N107" s="49"/>
      <c r="O107" s="49"/>
      <c r="P107" s="162"/>
      <c r="Q107" s="131"/>
      <c r="R107" s="131"/>
      <c r="S107" s="131"/>
      <c r="T107" s="131"/>
      <c r="U107" s="131"/>
      <c r="V107" s="334"/>
      <c r="W107" s="297"/>
      <c r="X107" s="297"/>
      <c r="Y107" s="333"/>
      <c r="Z107" s="333"/>
      <c r="AA107" s="333"/>
      <c r="AB107" s="333"/>
      <c r="AC107" s="333"/>
      <c r="AD107" s="333"/>
      <c r="AE107" s="333"/>
      <c r="AF107" s="343"/>
      <c r="AG107" s="162"/>
      <c r="AH107" s="162"/>
      <c r="AI107" s="162"/>
      <c r="AJ107" s="75"/>
      <c r="AK107" s="26"/>
      <c r="AL107" s="672"/>
      <c r="AM107" s="672" t="s">
        <v>373</v>
      </c>
      <c r="AN107" s="672" t="s">
        <v>373</v>
      </c>
      <c r="AO107" s="672" t="s">
        <v>440</v>
      </c>
      <c r="AP107" s="672" t="s">
        <v>441</v>
      </c>
    </row>
    <row r="108" spans="1:42" s="5" customFormat="1" ht="62.25" customHeight="1" x14ac:dyDescent="0.25">
      <c r="A108" s="627"/>
      <c r="B108" s="682"/>
      <c r="C108" s="658"/>
      <c r="D108" s="633"/>
      <c r="E108" s="633"/>
      <c r="F108" s="633"/>
      <c r="G108" s="63" t="s">
        <v>12</v>
      </c>
      <c r="H108" s="167"/>
      <c r="I108" s="131"/>
      <c r="J108" s="131"/>
      <c r="K108" s="131"/>
      <c r="L108" s="148">
        <v>96208333</v>
      </c>
      <c r="M108" s="148">
        <v>96208333</v>
      </c>
      <c r="N108" s="148">
        <v>96208333</v>
      </c>
      <c r="O108" s="148">
        <v>96208333</v>
      </c>
      <c r="P108" s="81">
        <v>4433000</v>
      </c>
      <c r="Q108" s="81">
        <v>306466667</v>
      </c>
      <c r="R108" s="81">
        <v>306466667</v>
      </c>
      <c r="S108" s="81">
        <v>306466667</v>
      </c>
      <c r="T108" s="81">
        <v>306466667</v>
      </c>
      <c r="U108" s="131">
        <v>291789727</v>
      </c>
      <c r="V108" s="344">
        <v>246589276.33333299</v>
      </c>
      <c r="W108" s="297">
        <v>246589276.33333299</v>
      </c>
      <c r="X108" s="297">
        <v>246589276.33333299</v>
      </c>
      <c r="Y108" s="333"/>
      <c r="Z108" s="333"/>
      <c r="AA108" s="333"/>
      <c r="AB108" s="333"/>
      <c r="AC108" s="333"/>
      <c r="AD108" s="333"/>
      <c r="AE108" s="333"/>
      <c r="AF108" s="345">
        <v>181417759</v>
      </c>
      <c r="AG108" s="81">
        <v>246589276.32999998</v>
      </c>
      <c r="AH108" s="81">
        <v>246589276.33333331</v>
      </c>
      <c r="AI108" s="81"/>
      <c r="AJ108" s="75"/>
      <c r="AK108" s="26"/>
      <c r="AL108" s="672"/>
      <c r="AM108" s="672" t="s">
        <v>373</v>
      </c>
      <c r="AN108" s="672" t="s">
        <v>373</v>
      </c>
      <c r="AO108" s="672" t="s">
        <v>440</v>
      </c>
      <c r="AP108" s="672" t="s">
        <v>441</v>
      </c>
    </row>
    <row r="109" spans="1:42" s="5" customFormat="1" ht="54.75" customHeight="1" x14ac:dyDescent="0.25">
      <c r="A109" s="627"/>
      <c r="B109" s="682"/>
      <c r="C109" s="658"/>
      <c r="D109" s="633"/>
      <c r="E109" s="633"/>
      <c r="F109" s="633"/>
      <c r="G109" s="63" t="s">
        <v>13</v>
      </c>
      <c r="H109" s="168">
        <f>+H105</f>
        <v>100</v>
      </c>
      <c r="I109" s="134"/>
      <c r="J109" s="143">
        <v>10</v>
      </c>
      <c r="K109" s="134">
        <f>+K105</f>
        <v>1.5</v>
      </c>
      <c r="L109" s="134">
        <f>+L105</f>
        <v>42</v>
      </c>
      <c r="M109" s="134">
        <f>+M105</f>
        <v>42</v>
      </c>
      <c r="N109" s="134">
        <f>+N105</f>
        <v>42</v>
      </c>
      <c r="O109" s="134">
        <f>+O105</f>
        <v>42</v>
      </c>
      <c r="P109" s="160">
        <f>+P105+P107</f>
        <v>42</v>
      </c>
      <c r="Q109" s="134">
        <f>+Q105</f>
        <v>51</v>
      </c>
      <c r="R109" s="134">
        <f>+R105</f>
        <v>51</v>
      </c>
      <c r="S109" s="134">
        <v>51</v>
      </c>
      <c r="T109" s="134">
        <v>64.2</v>
      </c>
      <c r="U109" s="134">
        <v>64.900000000000006</v>
      </c>
      <c r="V109" s="320">
        <f>+V105</f>
        <v>90</v>
      </c>
      <c r="W109" s="336">
        <v>90</v>
      </c>
      <c r="X109" s="336">
        <v>90</v>
      </c>
      <c r="Y109" s="336"/>
      <c r="Z109" s="336"/>
      <c r="AA109" s="336">
        <v>100</v>
      </c>
      <c r="AB109" s="336"/>
      <c r="AC109" s="336"/>
      <c r="AD109" s="336"/>
      <c r="AE109" s="336"/>
      <c r="AF109" s="346">
        <f>+AF105+AF107</f>
        <v>68.55</v>
      </c>
      <c r="AG109" s="160">
        <v>89.52</v>
      </c>
      <c r="AH109" s="160">
        <v>111.95</v>
      </c>
      <c r="AI109" s="160"/>
      <c r="AJ109" s="75"/>
      <c r="AK109" s="26"/>
      <c r="AL109" s="672"/>
      <c r="AM109" s="672" t="s">
        <v>373</v>
      </c>
      <c r="AN109" s="672" t="s">
        <v>373</v>
      </c>
      <c r="AO109" s="672" t="s">
        <v>440</v>
      </c>
      <c r="AP109" s="672" t="s">
        <v>441</v>
      </c>
    </row>
    <row r="110" spans="1:42" s="5" customFormat="1" ht="63.75" customHeight="1" thickBot="1" x14ac:dyDescent="0.3">
      <c r="A110" s="627"/>
      <c r="B110" s="703"/>
      <c r="C110" s="659"/>
      <c r="D110" s="634"/>
      <c r="E110" s="634"/>
      <c r="F110" s="634"/>
      <c r="G110" s="64" t="s">
        <v>14</v>
      </c>
      <c r="H110" s="169">
        <f>+H106</f>
        <v>1946871430</v>
      </c>
      <c r="I110" s="135"/>
      <c r="J110" s="137">
        <v>354000000</v>
      </c>
      <c r="K110" s="135">
        <f>+K106</f>
        <v>307026667</v>
      </c>
      <c r="L110" s="135">
        <f>+L106+L108</f>
        <v>1249162044</v>
      </c>
      <c r="M110" s="135">
        <f>+M106+M108</f>
        <v>1249162044</v>
      </c>
      <c r="N110" s="135">
        <f>+N106+N108</f>
        <v>1249162044</v>
      </c>
      <c r="O110" s="135">
        <f>+O106+O108</f>
        <v>1249162044</v>
      </c>
      <c r="P110" s="145">
        <f>+P106+P108</f>
        <v>435714049</v>
      </c>
      <c r="Q110" s="135">
        <f>+Q106+Q108</f>
        <v>794103667</v>
      </c>
      <c r="R110" s="135">
        <f>+R106+R108</f>
        <v>794103667</v>
      </c>
      <c r="S110" s="135">
        <v>730270669</v>
      </c>
      <c r="T110" s="135">
        <v>666546457</v>
      </c>
      <c r="U110" s="135">
        <v>649604747</v>
      </c>
      <c r="V110" s="347">
        <f>+V106+V108</f>
        <v>831583276.33333302</v>
      </c>
      <c r="W110" s="338">
        <v>831583276.33333302</v>
      </c>
      <c r="X110" s="338">
        <v>731583276.33333302</v>
      </c>
      <c r="Y110" s="338"/>
      <c r="Z110" s="338"/>
      <c r="AA110" s="338">
        <v>540817000</v>
      </c>
      <c r="AB110" s="338"/>
      <c r="AC110" s="338"/>
      <c r="AD110" s="338"/>
      <c r="AE110" s="338"/>
      <c r="AF110" s="318">
        <f>AF106+AF108</f>
        <v>272912659</v>
      </c>
      <c r="AG110" s="145">
        <v>512343970.32999998</v>
      </c>
      <c r="AH110" s="145">
        <v>512343970.33333331</v>
      </c>
      <c r="AI110" s="145"/>
      <c r="AJ110" s="76"/>
      <c r="AK110" s="58"/>
      <c r="AL110" s="673"/>
      <c r="AM110" s="673" t="s">
        <v>373</v>
      </c>
      <c r="AN110" s="673" t="s">
        <v>373</v>
      </c>
      <c r="AO110" s="673" t="s">
        <v>440</v>
      </c>
      <c r="AP110" s="673" t="s">
        <v>441</v>
      </c>
    </row>
    <row r="111" spans="1:42" s="5" customFormat="1" ht="45" customHeight="1" x14ac:dyDescent="0.25">
      <c r="A111" s="627"/>
      <c r="B111" s="650">
        <v>18</v>
      </c>
      <c r="C111" s="653" t="s">
        <v>175</v>
      </c>
      <c r="D111" s="632" t="s">
        <v>122</v>
      </c>
      <c r="E111" s="632">
        <v>314</v>
      </c>
      <c r="F111" s="632">
        <v>183</v>
      </c>
      <c r="G111" s="39" t="s">
        <v>9</v>
      </c>
      <c r="H111" s="125">
        <v>2</v>
      </c>
      <c r="I111" s="125"/>
      <c r="J111" s="170">
        <v>0.2</v>
      </c>
      <c r="K111" s="125">
        <v>0</v>
      </c>
      <c r="L111" s="60">
        <v>1.2</v>
      </c>
      <c r="M111" s="60" t="s">
        <v>190</v>
      </c>
      <c r="N111" s="60" t="s">
        <v>190</v>
      </c>
      <c r="O111" s="60" t="s">
        <v>190</v>
      </c>
      <c r="P111" s="48">
        <v>1.2</v>
      </c>
      <c r="Q111" s="60">
        <v>1.5</v>
      </c>
      <c r="R111" s="60">
        <v>1.5</v>
      </c>
      <c r="S111" s="60">
        <v>1.5</v>
      </c>
      <c r="T111" s="60">
        <v>1.5</v>
      </c>
      <c r="U111" s="60">
        <v>1.5</v>
      </c>
      <c r="V111" s="301">
        <v>2</v>
      </c>
      <c r="W111" s="126">
        <v>2</v>
      </c>
      <c r="X111" s="126">
        <v>2</v>
      </c>
      <c r="Y111" s="126"/>
      <c r="Z111" s="139"/>
      <c r="AA111" s="139">
        <v>2</v>
      </c>
      <c r="AB111" s="139"/>
      <c r="AC111" s="139"/>
      <c r="AD111" s="139"/>
      <c r="AE111" s="139"/>
      <c r="AF111" s="357">
        <v>1.63</v>
      </c>
      <c r="AG111" s="371">
        <v>1.75</v>
      </c>
      <c r="AH111" s="371">
        <v>1.875</v>
      </c>
      <c r="AI111" s="371"/>
      <c r="AJ111" s="75">
        <f>AG111/W111</f>
        <v>0.875</v>
      </c>
      <c r="AK111" s="29"/>
      <c r="AL111" s="635" t="s">
        <v>569</v>
      </c>
      <c r="AM111" s="635"/>
      <c r="AN111" s="635"/>
      <c r="AO111" s="664" t="s">
        <v>157</v>
      </c>
      <c r="AP111" s="667" t="s">
        <v>448</v>
      </c>
    </row>
    <row r="112" spans="1:42" s="5" customFormat="1" ht="36" customHeight="1" x14ac:dyDescent="0.25">
      <c r="A112" s="627"/>
      <c r="B112" s="651"/>
      <c r="C112" s="654"/>
      <c r="D112" s="633"/>
      <c r="E112" s="633"/>
      <c r="F112" s="633"/>
      <c r="G112" s="40" t="s">
        <v>10</v>
      </c>
      <c r="H112" s="127">
        <f>K112+P112+U112+V112+AA112</f>
        <v>171476000</v>
      </c>
      <c r="I112" s="127"/>
      <c r="J112" s="127"/>
      <c r="K112" s="49">
        <v>0</v>
      </c>
      <c r="L112" s="127">
        <v>48690000</v>
      </c>
      <c r="M112" s="127">
        <v>48690000</v>
      </c>
      <c r="N112" s="127">
        <v>48690000</v>
      </c>
      <c r="O112" s="127">
        <v>48690000</v>
      </c>
      <c r="P112" s="81">
        <v>48690000</v>
      </c>
      <c r="Q112" s="127">
        <v>64800000</v>
      </c>
      <c r="R112" s="127">
        <v>64800000</v>
      </c>
      <c r="S112" s="127">
        <v>64800000</v>
      </c>
      <c r="T112" s="127">
        <v>64280000</v>
      </c>
      <c r="U112" s="127">
        <v>64280000</v>
      </c>
      <c r="V112" s="330">
        <v>58506000</v>
      </c>
      <c r="W112" s="298">
        <v>58506000</v>
      </c>
      <c r="X112" s="298">
        <v>58506000</v>
      </c>
      <c r="Y112" s="298"/>
      <c r="Z112" s="298"/>
      <c r="AA112" s="298">
        <v>0</v>
      </c>
      <c r="AB112" s="298"/>
      <c r="AC112" s="298"/>
      <c r="AD112" s="298"/>
      <c r="AE112" s="298"/>
      <c r="AF112" s="342">
        <v>58323407</v>
      </c>
      <c r="AG112" s="172">
        <v>58323407</v>
      </c>
      <c r="AH112" s="172">
        <v>58323407</v>
      </c>
      <c r="AI112" s="172"/>
      <c r="AJ112" s="75">
        <f>AG112/W112</f>
        <v>0.99687907223190786</v>
      </c>
      <c r="AK112" s="26">
        <v>0.99890000000000001</v>
      </c>
      <c r="AL112" s="636"/>
      <c r="AM112" s="636"/>
      <c r="AN112" s="636"/>
      <c r="AO112" s="665"/>
      <c r="AP112" s="668"/>
    </row>
    <row r="113" spans="1:42" s="5" customFormat="1" ht="40.5" customHeight="1" x14ac:dyDescent="0.25">
      <c r="A113" s="627"/>
      <c r="B113" s="651"/>
      <c r="C113" s="654"/>
      <c r="D113" s="633"/>
      <c r="E113" s="633"/>
      <c r="F113" s="633"/>
      <c r="G113" s="40" t="s">
        <v>11</v>
      </c>
      <c r="H113" s="131"/>
      <c r="I113" s="131"/>
      <c r="J113" s="131"/>
      <c r="K113" s="131">
        <f>0.3/12</f>
        <v>2.4999999999999998E-2</v>
      </c>
      <c r="L113" s="131"/>
      <c r="M113" s="131"/>
      <c r="N113" s="131"/>
      <c r="O113" s="131"/>
      <c r="P113" s="160"/>
      <c r="Q113" s="131"/>
      <c r="R113" s="131"/>
      <c r="S113" s="131"/>
      <c r="T113" s="131"/>
      <c r="U113" s="131"/>
      <c r="V113" s="334"/>
      <c r="W113" s="297"/>
      <c r="X113" s="297"/>
      <c r="Y113" s="333"/>
      <c r="Z113" s="333"/>
      <c r="AA113" s="333"/>
      <c r="AB113" s="333"/>
      <c r="AC113" s="333"/>
      <c r="AD113" s="333"/>
      <c r="AE113" s="333"/>
      <c r="AF113" s="350"/>
      <c r="AG113" s="173"/>
      <c r="AH113" s="173"/>
      <c r="AI113" s="173"/>
      <c r="AJ113" s="130"/>
      <c r="AK113" s="26"/>
      <c r="AL113" s="636"/>
      <c r="AM113" s="636"/>
      <c r="AN113" s="636"/>
      <c r="AO113" s="665"/>
      <c r="AP113" s="668"/>
    </row>
    <row r="114" spans="1:42" s="5" customFormat="1" ht="33" customHeight="1" x14ac:dyDescent="0.25">
      <c r="A114" s="627"/>
      <c r="B114" s="651"/>
      <c r="C114" s="654"/>
      <c r="D114" s="633"/>
      <c r="E114" s="633"/>
      <c r="F114" s="633"/>
      <c r="G114" s="40" t="s">
        <v>12</v>
      </c>
      <c r="H114" s="141"/>
      <c r="I114" s="141"/>
      <c r="J114" s="141"/>
      <c r="K114" s="141"/>
      <c r="L114" s="141"/>
      <c r="M114" s="141"/>
      <c r="N114" s="141"/>
      <c r="O114" s="141"/>
      <c r="P114" s="160"/>
      <c r="Q114" s="127">
        <v>6852666</v>
      </c>
      <c r="R114" s="127">
        <v>6852666</v>
      </c>
      <c r="S114" s="127">
        <v>6852666</v>
      </c>
      <c r="T114" s="127">
        <v>6852666</v>
      </c>
      <c r="U114" s="141">
        <v>6852666</v>
      </c>
      <c r="V114" s="334">
        <v>13606333</v>
      </c>
      <c r="W114" s="446">
        <v>13606333</v>
      </c>
      <c r="X114" s="446">
        <v>13606333</v>
      </c>
      <c r="Y114" s="335"/>
      <c r="Z114" s="335"/>
      <c r="AA114" s="335"/>
      <c r="AB114" s="335"/>
      <c r="AC114" s="335"/>
      <c r="AD114" s="335"/>
      <c r="AE114" s="335"/>
      <c r="AF114" s="372">
        <v>13008333</v>
      </c>
      <c r="AG114" s="173">
        <v>13606333</v>
      </c>
      <c r="AH114" s="173">
        <v>13606333</v>
      </c>
      <c r="AI114" s="173"/>
      <c r="AJ114" s="130"/>
      <c r="AK114" s="26"/>
      <c r="AL114" s="636"/>
      <c r="AM114" s="636"/>
      <c r="AN114" s="636"/>
      <c r="AO114" s="665"/>
      <c r="AP114" s="668"/>
    </row>
    <row r="115" spans="1:42" s="5" customFormat="1" ht="36" customHeight="1" x14ac:dyDescent="0.25">
      <c r="A115" s="627"/>
      <c r="B115" s="651"/>
      <c r="C115" s="654"/>
      <c r="D115" s="633"/>
      <c r="E115" s="633"/>
      <c r="F115" s="633"/>
      <c r="G115" s="40" t="s">
        <v>13</v>
      </c>
      <c r="H115" s="134">
        <f>+H111</f>
        <v>2</v>
      </c>
      <c r="I115" s="134"/>
      <c r="J115" s="164">
        <f>+J111</f>
        <v>0.2</v>
      </c>
      <c r="K115" s="134">
        <f t="shared" ref="K115:O116" si="27">+K111</f>
        <v>0</v>
      </c>
      <c r="L115" s="164">
        <f t="shared" si="27"/>
        <v>1.2</v>
      </c>
      <c r="M115" s="134" t="str">
        <f t="shared" si="27"/>
        <v>1.2</v>
      </c>
      <c r="N115" s="134" t="str">
        <f t="shared" si="27"/>
        <v>1.2</v>
      </c>
      <c r="O115" s="134" t="str">
        <f t="shared" si="27"/>
        <v>1.2</v>
      </c>
      <c r="P115" s="160">
        <f>+P111</f>
        <v>1.2</v>
      </c>
      <c r="Q115" s="149">
        <f>+Q111</f>
        <v>1.5</v>
      </c>
      <c r="R115" s="164">
        <f>+R111</f>
        <v>1.5</v>
      </c>
      <c r="S115" s="164">
        <v>1.5</v>
      </c>
      <c r="T115" s="164">
        <v>1.5</v>
      </c>
      <c r="U115" s="134">
        <v>1.5</v>
      </c>
      <c r="V115" s="320">
        <f>+V111</f>
        <v>2</v>
      </c>
      <c r="W115" s="336">
        <v>2</v>
      </c>
      <c r="X115" s="336">
        <v>2</v>
      </c>
      <c r="Y115" s="336"/>
      <c r="Z115" s="336"/>
      <c r="AA115" s="336">
        <v>2</v>
      </c>
      <c r="AB115" s="336"/>
      <c r="AC115" s="336"/>
      <c r="AD115" s="336"/>
      <c r="AE115" s="336"/>
      <c r="AF115" s="359">
        <f>+AF111+AF113</f>
        <v>1.63</v>
      </c>
      <c r="AG115" s="173">
        <v>1.75</v>
      </c>
      <c r="AH115" s="173">
        <v>1.875</v>
      </c>
      <c r="AI115" s="173"/>
      <c r="AJ115" s="130"/>
      <c r="AK115" s="26"/>
      <c r="AL115" s="636"/>
      <c r="AM115" s="636"/>
      <c r="AN115" s="636"/>
      <c r="AO115" s="665"/>
      <c r="AP115" s="668"/>
    </row>
    <row r="116" spans="1:42" s="5" customFormat="1" ht="49.5" customHeight="1" thickBot="1" x14ac:dyDescent="0.3">
      <c r="A116" s="627"/>
      <c r="B116" s="652"/>
      <c r="C116" s="670"/>
      <c r="D116" s="634"/>
      <c r="E116" s="634"/>
      <c r="F116" s="634"/>
      <c r="G116" s="41" t="s">
        <v>14</v>
      </c>
      <c r="H116" s="135">
        <f>+H112</f>
        <v>171476000</v>
      </c>
      <c r="I116" s="135"/>
      <c r="J116" s="135"/>
      <c r="K116" s="135">
        <f t="shared" si="27"/>
        <v>0</v>
      </c>
      <c r="L116" s="135">
        <f t="shared" si="27"/>
        <v>48690000</v>
      </c>
      <c r="M116" s="135">
        <f t="shared" si="27"/>
        <v>48690000</v>
      </c>
      <c r="N116" s="135">
        <f t="shared" si="27"/>
        <v>48690000</v>
      </c>
      <c r="O116" s="135">
        <f t="shared" si="27"/>
        <v>48690000</v>
      </c>
      <c r="P116" s="145">
        <f>+P112+P114</f>
        <v>48690000</v>
      </c>
      <c r="Q116" s="135">
        <f>+Q112+Q114</f>
        <v>71652666</v>
      </c>
      <c r="R116" s="135">
        <f>+R112+R114</f>
        <v>71652666</v>
      </c>
      <c r="S116" s="135">
        <v>71652666</v>
      </c>
      <c r="T116" s="135">
        <v>71132666</v>
      </c>
      <c r="U116" s="135">
        <v>71132666</v>
      </c>
      <c r="V116" s="347">
        <f>+V112</f>
        <v>58506000</v>
      </c>
      <c r="W116" s="338">
        <v>58506000</v>
      </c>
      <c r="X116" s="338">
        <v>72112333</v>
      </c>
      <c r="Y116" s="338"/>
      <c r="Z116" s="338"/>
      <c r="AA116" s="338">
        <v>0</v>
      </c>
      <c r="AB116" s="338"/>
      <c r="AC116" s="338"/>
      <c r="AD116" s="338"/>
      <c r="AE116" s="338"/>
      <c r="AF116" s="324">
        <f>AF114+AF112</f>
        <v>71331740</v>
      </c>
      <c r="AG116" s="136">
        <v>71929740</v>
      </c>
      <c r="AH116" s="136">
        <v>71929740</v>
      </c>
      <c r="AI116" s="136"/>
      <c r="AJ116" s="138"/>
      <c r="AK116" s="58"/>
      <c r="AL116" s="637"/>
      <c r="AM116" s="637"/>
      <c r="AN116" s="637"/>
      <c r="AO116" s="666"/>
      <c r="AP116" s="669"/>
    </row>
    <row r="117" spans="1:42" s="5" customFormat="1" ht="45" customHeight="1" x14ac:dyDescent="0.25">
      <c r="A117" s="627" t="s">
        <v>213</v>
      </c>
      <c r="B117" s="650">
        <v>19</v>
      </c>
      <c r="C117" s="653" t="s">
        <v>176</v>
      </c>
      <c r="D117" s="632" t="s">
        <v>121</v>
      </c>
      <c r="E117" s="632">
        <v>311</v>
      </c>
      <c r="F117" s="632">
        <v>182</v>
      </c>
      <c r="G117" s="39" t="s">
        <v>9</v>
      </c>
      <c r="H117" s="125">
        <v>1</v>
      </c>
      <c r="I117" s="125"/>
      <c r="J117" s="125">
        <v>1</v>
      </c>
      <c r="K117" s="125">
        <v>1</v>
      </c>
      <c r="L117" s="125">
        <v>1</v>
      </c>
      <c r="M117" s="125">
        <v>1</v>
      </c>
      <c r="N117" s="125">
        <v>1</v>
      </c>
      <c r="O117" s="125">
        <v>1</v>
      </c>
      <c r="P117" s="48">
        <v>1</v>
      </c>
      <c r="Q117" s="125">
        <v>1</v>
      </c>
      <c r="R117" s="125">
        <v>1</v>
      </c>
      <c r="S117" s="125">
        <v>1</v>
      </c>
      <c r="T117" s="125">
        <v>1</v>
      </c>
      <c r="U117" s="125">
        <v>1</v>
      </c>
      <c r="V117" s="301">
        <v>1</v>
      </c>
      <c r="W117" s="139">
        <v>1</v>
      </c>
      <c r="X117" s="139">
        <v>1</v>
      </c>
      <c r="Y117" s="139"/>
      <c r="Z117" s="139"/>
      <c r="AA117" s="139">
        <v>1</v>
      </c>
      <c r="AB117" s="139"/>
      <c r="AC117" s="139"/>
      <c r="AD117" s="139"/>
      <c r="AE117" s="139"/>
      <c r="AF117" s="385">
        <v>1</v>
      </c>
      <c r="AG117" s="371">
        <v>1</v>
      </c>
      <c r="AH117" s="371">
        <v>1</v>
      </c>
      <c r="AI117" s="371"/>
      <c r="AJ117" s="130">
        <f>AF117/V117</f>
        <v>1</v>
      </c>
      <c r="AK117" s="294"/>
      <c r="AL117" s="647" t="s">
        <v>507</v>
      </c>
      <c r="AM117" s="635"/>
      <c r="AN117" s="635"/>
      <c r="AO117" s="635" t="s">
        <v>460</v>
      </c>
      <c r="AP117" s="629" t="s">
        <v>461</v>
      </c>
    </row>
    <row r="118" spans="1:42" s="5" customFormat="1" ht="36" customHeight="1" x14ac:dyDescent="0.25">
      <c r="A118" s="627"/>
      <c r="B118" s="651"/>
      <c r="C118" s="654"/>
      <c r="D118" s="633"/>
      <c r="E118" s="633"/>
      <c r="F118" s="633"/>
      <c r="G118" s="40" t="s">
        <v>10</v>
      </c>
      <c r="H118" s="127">
        <f>K118+P118+U118+V118+AA118</f>
        <v>1090760334</v>
      </c>
      <c r="I118" s="127"/>
      <c r="J118" s="127">
        <v>28266667</v>
      </c>
      <c r="K118" s="127">
        <v>15016667</v>
      </c>
      <c r="L118" s="127">
        <v>387903196</v>
      </c>
      <c r="M118" s="127">
        <v>387903196</v>
      </c>
      <c r="N118" s="127">
        <v>387903196</v>
      </c>
      <c r="O118" s="127">
        <v>387903196</v>
      </c>
      <c r="P118" s="81">
        <v>361905000</v>
      </c>
      <c r="Q118" s="127">
        <v>413493500</v>
      </c>
      <c r="R118" s="127">
        <v>413493500</v>
      </c>
      <c r="S118" s="127">
        <v>448528000</v>
      </c>
      <c r="T118" s="127">
        <v>448528000</v>
      </c>
      <c r="U118" s="127">
        <v>448441667</v>
      </c>
      <c r="V118" s="330">
        <v>98846000</v>
      </c>
      <c r="W118" s="298">
        <v>195964700</v>
      </c>
      <c r="X118" s="298">
        <v>195964700</v>
      </c>
      <c r="Y118" s="298"/>
      <c r="Z118" s="298"/>
      <c r="AA118" s="298">
        <v>166551000</v>
      </c>
      <c r="AB118" s="298"/>
      <c r="AC118" s="298"/>
      <c r="AD118" s="298"/>
      <c r="AE118" s="298"/>
      <c r="AF118" s="386">
        <v>87493350</v>
      </c>
      <c r="AG118" s="172">
        <v>191397567</v>
      </c>
      <c r="AH118" s="172">
        <v>191397567</v>
      </c>
      <c r="AI118" s="172"/>
      <c r="AJ118" s="130">
        <f>AF118/V118</f>
        <v>0.88514810917993647</v>
      </c>
      <c r="AK118" s="295">
        <v>0.78449999999999998</v>
      </c>
      <c r="AL118" s="648"/>
      <c r="AM118" s="636"/>
      <c r="AN118" s="636"/>
      <c r="AO118" s="636"/>
      <c r="AP118" s="630"/>
    </row>
    <row r="119" spans="1:42" s="5" customFormat="1" ht="40.5" customHeight="1" x14ac:dyDescent="0.25">
      <c r="A119" s="627"/>
      <c r="B119" s="651"/>
      <c r="C119" s="654"/>
      <c r="D119" s="633"/>
      <c r="E119" s="633"/>
      <c r="F119" s="633"/>
      <c r="G119" s="40" t="s">
        <v>11</v>
      </c>
      <c r="H119" s="131"/>
      <c r="I119" s="131"/>
      <c r="J119" s="131"/>
      <c r="K119" s="131"/>
      <c r="L119" s="131"/>
      <c r="M119" s="131"/>
      <c r="N119" s="131"/>
      <c r="O119" s="131"/>
      <c r="P119" s="160"/>
      <c r="Q119" s="175"/>
      <c r="R119" s="131"/>
      <c r="S119" s="131"/>
      <c r="T119" s="131"/>
      <c r="U119" s="131"/>
      <c r="V119" s="334"/>
      <c r="W119" s="297"/>
      <c r="X119" s="297"/>
      <c r="Y119" s="333"/>
      <c r="Z119" s="333"/>
      <c r="AA119" s="333"/>
      <c r="AB119" s="333"/>
      <c r="AC119" s="333"/>
      <c r="AD119" s="333"/>
      <c r="AE119" s="333"/>
      <c r="AF119" s="350"/>
      <c r="AG119" s="173"/>
      <c r="AH119" s="173"/>
      <c r="AI119" s="173"/>
      <c r="AJ119" s="130"/>
      <c r="AK119" s="295"/>
      <c r="AL119" s="648"/>
      <c r="AM119" s="636"/>
      <c r="AN119" s="636"/>
      <c r="AO119" s="636"/>
      <c r="AP119" s="630"/>
    </row>
    <row r="120" spans="1:42" s="5" customFormat="1" ht="33" customHeight="1" x14ac:dyDescent="0.25">
      <c r="A120" s="627"/>
      <c r="B120" s="651"/>
      <c r="C120" s="654"/>
      <c r="D120" s="633"/>
      <c r="E120" s="633"/>
      <c r="F120" s="633"/>
      <c r="G120" s="40" t="s">
        <v>12</v>
      </c>
      <c r="H120" s="141"/>
      <c r="I120" s="141"/>
      <c r="J120" s="141"/>
      <c r="K120" s="141"/>
      <c r="L120" s="141">
        <v>706667</v>
      </c>
      <c r="M120" s="141">
        <v>706667</v>
      </c>
      <c r="N120" s="141">
        <v>706667</v>
      </c>
      <c r="O120" s="141">
        <v>706667</v>
      </c>
      <c r="P120" s="81">
        <f>+O120</f>
        <v>706667</v>
      </c>
      <c r="Q120" s="176">
        <v>69023999</v>
      </c>
      <c r="R120" s="176">
        <v>74298999</v>
      </c>
      <c r="S120" s="176">
        <v>63203999</v>
      </c>
      <c r="T120" s="176">
        <v>63203999</v>
      </c>
      <c r="U120" s="141">
        <v>63203999</v>
      </c>
      <c r="V120" s="334">
        <v>34530334</v>
      </c>
      <c r="W120" s="446">
        <v>34530334</v>
      </c>
      <c r="X120" s="446">
        <v>34530334</v>
      </c>
      <c r="Y120" s="335"/>
      <c r="Z120" s="335"/>
      <c r="AA120" s="335"/>
      <c r="AB120" s="335"/>
      <c r="AC120" s="335"/>
      <c r="AD120" s="335"/>
      <c r="AE120" s="335"/>
      <c r="AF120" s="345">
        <v>34530333</v>
      </c>
      <c r="AG120" s="172">
        <v>34530333</v>
      </c>
      <c r="AH120" s="172">
        <v>34530333</v>
      </c>
      <c r="AI120" s="172"/>
      <c r="AJ120" s="130"/>
      <c r="AK120" s="295"/>
      <c r="AL120" s="648"/>
      <c r="AM120" s="636"/>
      <c r="AN120" s="636"/>
      <c r="AO120" s="636"/>
      <c r="AP120" s="630"/>
    </row>
    <row r="121" spans="1:42" s="5" customFormat="1" ht="36" customHeight="1" x14ac:dyDescent="0.25">
      <c r="A121" s="627"/>
      <c r="B121" s="651"/>
      <c r="C121" s="654"/>
      <c r="D121" s="633"/>
      <c r="E121" s="633"/>
      <c r="F121" s="633"/>
      <c r="G121" s="40" t="s">
        <v>13</v>
      </c>
      <c r="H121" s="134">
        <f>+H117</f>
        <v>1</v>
      </c>
      <c r="I121" s="134"/>
      <c r="J121" s="134">
        <f>+J117</f>
        <v>1</v>
      </c>
      <c r="K121" s="134">
        <f t="shared" ref="K121:P121" si="28">+K117</f>
        <v>1</v>
      </c>
      <c r="L121" s="134">
        <f t="shared" si="28"/>
        <v>1</v>
      </c>
      <c r="M121" s="134">
        <f t="shared" si="28"/>
        <v>1</v>
      </c>
      <c r="N121" s="134">
        <f t="shared" si="28"/>
        <v>1</v>
      </c>
      <c r="O121" s="134">
        <f t="shared" si="28"/>
        <v>1</v>
      </c>
      <c r="P121" s="160">
        <f t="shared" si="28"/>
        <v>1</v>
      </c>
      <c r="Q121" s="134">
        <f>+Q117</f>
        <v>1</v>
      </c>
      <c r="R121" s="134">
        <f>+R117</f>
        <v>1</v>
      </c>
      <c r="S121" s="134">
        <v>1</v>
      </c>
      <c r="T121" s="134">
        <v>1</v>
      </c>
      <c r="U121" s="134">
        <v>1</v>
      </c>
      <c r="V121" s="320">
        <f>+V117</f>
        <v>1</v>
      </c>
      <c r="W121" s="336">
        <v>1</v>
      </c>
      <c r="X121" s="336">
        <v>1</v>
      </c>
      <c r="Y121" s="336"/>
      <c r="Z121" s="336"/>
      <c r="AA121" s="336">
        <v>1</v>
      </c>
      <c r="AB121" s="336"/>
      <c r="AC121" s="336"/>
      <c r="AD121" s="336"/>
      <c r="AE121" s="336"/>
      <c r="AF121" s="346">
        <f>+AF117+AF119</f>
        <v>1</v>
      </c>
      <c r="AG121" s="173">
        <v>1</v>
      </c>
      <c r="AH121" s="173">
        <v>1</v>
      </c>
      <c r="AI121" s="173"/>
      <c r="AJ121" s="130"/>
      <c r="AK121" s="295"/>
      <c r="AL121" s="648"/>
      <c r="AM121" s="636"/>
      <c r="AN121" s="636"/>
      <c r="AO121" s="636"/>
      <c r="AP121" s="630"/>
    </row>
    <row r="122" spans="1:42" s="5" customFormat="1" ht="49.5" customHeight="1" thickBot="1" x14ac:dyDescent="0.3">
      <c r="A122" s="627"/>
      <c r="B122" s="652"/>
      <c r="C122" s="655"/>
      <c r="D122" s="656"/>
      <c r="E122" s="656"/>
      <c r="F122" s="656"/>
      <c r="G122" s="41" t="s">
        <v>14</v>
      </c>
      <c r="H122" s="135">
        <f>+H118</f>
        <v>1090760334</v>
      </c>
      <c r="I122" s="135"/>
      <c r="J122" s="135">
        <f>+J118</f>
        <v>28266667</v>
      </c>
      <c r="K122" s="135">
        <f>+K118</f>
        <v>15016667</v>
      </c>
      <c r="L122" s="135">
        <f t="shared" ref="L122:Q122" si="29">+L118+L120</f>
        <v>388609863</v>
      </c>
      <c r="M122" s="135">
        <f t="shared" si="29"/>
        <v>388609863</v>
      </c>
      <c r="N122" s="135">
        <f t="shared" si="29"/>
        <v>388609863</v>
      </c>
      <c r="O122" s="135">
        <f t="shared" si="29"/>
        <v>388609863</v>
      </c>
      <c r="P122" s="145">
        <f t="shared" si="29"/>
        <v>362611667</v>
      </c>
      <c r="Q122" s="135">
        <f t="shared" si="29"/>
        <v>482517499</v>
      </c>
      <c r="R122" s="135">
        <f>+R118+R120</f>
        <v>487792499</v>
      </c>
      <c r="S122" s="135">
        <v>511731999</v>
      </c>
      <c r="T122" s="135">
        <v>511731999</v>
      </c>
      <c r="U122" s="135">
        <v>511645666</v>
      </c>
      <c r="V122" s="347">
        <f>+V118</f>
        <v>98846000</v>
      </c>
      <c r="W122" s="338">
        <v>195964700</v>
      </c>
      <c r="X122" s="338">
        <v>230495034</v>
      </c>
      <c r="Y122" s="338"/>
      <c r="Z122" s="338"/>
      <c r="AA122" s="338"/>
      <c r="AB122" s="338"/>
      <c r="AC122" s="338"/>
      <c r="AD122" s="338"/>
      <c r="AE122" s="338"/>
      <c r="AF122" s="318">
        <f>AF120+AF118</f>
        <v>122023683</v>
      </c>
      <c r="AG122" s="136">
        <v>225927900</v>
      </c>
      <c r="AH122" s="136">
        <v>225927900</v>
      </c>
      <c r="AI122" s="136"/>
      <c r="AJ122" s="138"/>
      <c r="AK122" s="300"/>
      <c r="AL122" s="649"/>
      <c r="AM122" s="637"/>
      <c r="AN122" s="637"/>
      <c r="AO122" s="637"/>
      <c r="AP122" s="631"/>
    </row>
    <row r="123" spans="1:42" s="5" customFormat="1" ht="45" customHeight="1" thickBot="1" x14ac:dyDescent="0.3">
      <c r="A123" s="627"/>
      <c r="B123" s="638">
        <v>20</v>
      </c>
      <c r="C123" s="657" t="s">
        <v>177</v>
      </c>
      <c r="D123" s="660" t="s">
        <v>121</v>
      </c>
      <c r="E123" s="660">
        <v>311</v>
      </c>
      <c r="F123" s="661">
        <v>182</v>
      </c>
      <c r="G123" s="65" t="s">
        <v>9</v>
      </c>
      <c r="H123" s="125">
        <v>100</v>
      </c>
      <c r="I123" s="125"/>
      <c r="J123" s="125">
        <v>100</v>
      </c>
      <c r="K123" s="125">
        <v>100</v>
      </c>
      <c r="L123" s="125">
        <v>100</v>
      </c>
      <c r="M123" s="125">
        <v>100</v>
      </c>
      <c r="N123" s="125">
        <v>100</v>
      </c>
      <c r="O123" s="125">
        <v>100</v>
      </c>
      <c r="P123" s="48">
        <v>100</v>
      </c>
      <c r="Q123" s="125">
        <v>100</v>
      </c>
      <c r="R123" s="125">
        <v>100</v>
      </c>
      <c r="S123" s="125">
        <v>100</v>
      </c>
      <c r="T123" s="125">
        <v>100</v>
      </c>
      <c r="U123" s="125">
        <v>100</v>
      </c>
      <c r="V123" s="301">
        <v>100</v>
      </c>
      <c r="W123" s="139">
        <v>100</v>
      </c>
      <c r="X123" s="139">
        <v>100</v>
      </c>
      <c r="Y123" s="139"/>
      <c r="Z123" s="139"/>
      <c r="AA123" s="139">
        <v>100</v>
      </c>
      <c r="AB123" s="139"/>
      <c r="AC123" s="139"/>
      <c r="AD123" s="139"/>
      <c r="AE123" s="139"/>
      <c r="AF123" s="385">
        <v>100</v>
      </c>
      <c r="AG123" s="371">
        <v>100</v>
      </c>
      <c r="AH123" s="371">
        <v>100</v>
      </c>
      <c r="AI123" s="371"/>
      <c r="AJ123" s="59">
        <f>AF123/V123</f>
        <v>1</v>
      </c>
      <c r="AK123" s="294"/>
      <c r="AL123" s="635" t="s">
        <v>508</v>
      </c>
      <c r="AM123" s="635"/>
      <c r="AN123" s="635"/>
      <c r="AO123" s="635" t="s">
        <v>462</v>
      </c>
      <c r="AP123" s="629" t="s">
        <v>463</v>
      </c>
    </row>
    <row r="124" spans="1:42" s="5" customFormat="1" ht="36" customHeight="1" x14ac:dyDescent="0.25">
      <c r="A124" s="627"/>
      <c r="B124" s="639"/>
      <c r="C124" s="658"/>
      <c r="D124" s="633"/>
      <c r="E124" s="633"/>
      <c r="F124" s="662"/>
      <c r="G124" s="66" t="s">
        <v>10</v>
      </c>
      <c r="H124" s="127">
        <f>K124+P124+U124+V124+AA124</f>
        <v>2418716933</v>
      </c>
      <c r="I124" s="127"/>
      <c r="J124" s="127">
        <v>12466667</v>
      </c>
      <c r="K124" s="127">
        <v>12466667</v>
      </c>
      <c r="L124" s="127">
        <v>1026979325</v>
      </c>
      <c r="M124" s="127">
        <v>1026979325</v>
      </c>
      <c r="N124" s="127">
        <v>1026979325</v>
      </c>
      <c r="O124" s="127">
        <v>1026979325</v>
      </c>
      <c r="P124" s="81">
        <v>791895466</v>
      </c>
      <c r="Q124" s="81">
        <v>611691500</v>
      </c>
      <c r="R124" s="81">
        <v>611691500</v>
      </c>
      <c r="S124" s="81">
        <v>576657000</v>
      </c>
      <c r="T124" s="81">
        <v>576657000</v>
      </c>
      <c r="U124" s="127">
        <v>576649800</v>
      </c>
      <c r="V124" s="330">
        <v>658702000</v>
      </c>
      <c r="W124" s="298">
        <v>738105500</v>
      </c>
      <c r="X124" s="298">
        <v>738105500</v>
      </c>
      <c r="Y124" s="298"/>
      <c r="Z124" s="298"/>
      <c r="AA124" s="298">
        <v>379003000</v>
      </c>
      <c r="AB124" s="298"/>
      <c r="AC124" s="298"/>
      <c r="AD124" s="298"/>
      <c r="AE124" s="298"/>
      <c r="AF124" s="386">
        <v>361221000</v>
      </c>
      <c r="AG124" s="172">
        <v>698088832</v>
      </c>
      <c r="AH124" s="172">
        <v>712484981</v>
      </c>
      <c r="AI124" s="172"/>
      <c r="AJ124" s="59">
        <f>AF124/V124</f>
        <v>0.54838303208431127</v>
      </c>
      <c r="AK124" s="295">
        <v>0.50139999999999996</v>
      </c>
      <c r="AL124" s="636"/>
      <c r="AM124" s="636"/>
      <c r="AN124" s="636"/>
      <c r="AO124" s="636"/>
      <c r="AP124" s="630"/>
    </row>
    <row r="125" spans="1:42" s="5" customFormat="1" ht="40.5" customHeight="1" x14ac:dyDescent="0.25">
      <c r="A125" s="627"/>
      <c r="B125" s="639"/>
      <c r="C125" s="658"/>
      <c r="D125" s="633"/>
      <c r="E125" s="633"/>
      <c r="F125" s="662"/>
      <c r="G125" s="66" t="s">
        <v>11</v>
      </c>
      <c r="H125" s="131"/>
      <c r="I125" s="131"/>
      <c r="J125" s="131"/>
      <c r="K125" s="131"/>
      <c r="L125" s="131"/>
      <c r="M125" s="131"/>
      <c r="N125" s="131"/>
      <c r="O125" s="131"/>
      <c r="P125" s="162"/>
      <c r="Q125" s="131"/>
      <c r="R125" s="131"/>
      <c r="S125" s="131"/>
      <c r="T125" s="131"/>
      <c r="U125" s="131"/>
      <c r="V125" s="334"/>
      <c r="W125" s="297"/>
      <c r="X125" s="297"/>
      <c r="Y125" s="333"/>
      <c r="Z125" s="333"/>
      <c r="AA125" s="333"/>
      <c r="AB125" s="333"/>
      <c r="AC125" s="333"/>
      <c r="AD125" s="333"/>
      <c r="AE125" s="333"/>
      <c r="AF125" s="343"/>
      <c r="AG125" s="382"/>
      <c r="AH125" s="382"/>
      <c r="AI125" s="382"/>
      <c r="AJ125" s="130"/>
      <c r="AK125" s="295"/>
      <c r="AL125" s="636"/>
      <c r="AM125" s="636"/>
      <c r="AN125" s="636"/>
      <c r="AO125" s="636"/>
      <c r="AP125" s="630"/>
    </row>
    <row r="126" spans="1:42" s="5" customFormat="1" ht="33" customHeight="1" x14ac:dyDescent="0.25">
      <c r="A126" s="627"/>
      <c r="B126" s="639"/>
      <c r="C126" s="658"/>
      <c r="D126" s="633"/>
      <c r="E126" s="633"/>
      <c r="F126" s="662"/>
      <c r="G126" s="66" t="s">
        <v>12</v>
      </c>
      <c r="H126" s="141"/>
      <c r="I126" s="141"/>
      <c r="J126" s="141"/>
      <c r="K126" s="141"/>
      <c r="L126" s="141">
        <v>2913333</v>
      </c>
      <c r="M126" s="141">
        <v>2913333</v>
      </c>
      <c r="N126" s="141">
        <v>2913333</v>
      </c>
      <c r="O126" s="141">
        <v>2913333</v>
      </c>
      <c r="P126" s="81">
        <v>2913333</v>
      </c>
      <c r="Q126" s="81">
        <v>619859801</v>
      </c>
      <c r="R126" s="81">
        <v>619859801</v>
      </c>
      <c r="S126" s="81">
        <v>611366468</v>
      </c>
      <c r="T126" s="81">
        <v>611366468</v>
      </c>
      <c r="U126" s="141">
        <v>135413828</v>
      </c>
      <c r="V126" s="334">
        <f>203588195-15540000</f>
        <v>188048195</v>
      </c>
      <c r="W126" s="446">
        <v>188048195</v>
      </c>
      <c r="X126" s="446">
        <v>188048195</v>
      </c>
      <c r="Y126" s="335"/>
      <c r="Z126" s="335"/>
      <c r="AA126" s="335"/>
      <c r="AB126" s="335"/>
      <c r="AC126" s="335"/>
      <c r="AD126" s="335"/>
      <c r="AE126" s="335"/>
      <c r="AF126" s="345">
        <v>19667667</v>
      </c>
      <c r="AG126" s="172">
        <v>44375289</v>
      </c>
      <c r="AH126" s="172">
        <v>44399563</v>
      </c>
      <c r="AI126" s="172"/>
      <c r="AJ126" s="130"/>
      <c r="AK126" s="295"/>
      <c r="AL126" s="636"/>
      <c r="AM126" s="636"/>
      <c r="AN126" s="636"/>
      <c r="AO126" s="636"/>
      <c r="AP126" s="630"/>
    </row>
    <row r="127" spans="1:42" s="5" customFormat="1" ht="36" customHeight="1" x14ac:dyDescent="0.25">
      <c r="A127" s="627"/>
      <c r="B127" s="639"/>
      <c r="C127" s="658"/>
      <c r="D127" s="633"/>
      <c r="E127" s="633"/>
      <c r="F127" s="662"/>
      <c r="G127" s="66" t="s">
        <v>13</v>
      </c>
      <c r="H127" s="134">
        <f>+H123</f>
        <v>100</v>
      </c>
      <c r="I127" s="134"/>
      <c r="J127" s="134">
        <f t="shared" ref="J127:O127" si="30">+J123</f>
        <v>100</v>
      </c>
      <c r="K127" s="134">
        <f t="shared" si="30"/>
        <v>100</v>
      </c>
      <c r="L127" s="134">
        <f t="shared" si="30"/>
        <v>100</v>
      </c>
      <c r="M127" s="134">
        <f t="shared" si="30"/>
        <v>100</v>
      </c>
      <c r="N127" s="134">
        <f t="shared" si="30"/>
        <v>100</v>
      </c>
      <c r="O127" s="134">
        <f t="shared" si="30"/>
        <v>100</v>
      </c>
      <c r="P127" s="160">
        <v>100</v>
      </c>
      <c r="Q127" s="134">
        <f>+Q123</f>
        <v>100</v>
      </c>
      <c r="R127" s="134">
        <f>+R123</f>
        <v>100</v>
      </c>
      <c r="S127" s="134">
        <v>100</v>
      </c>
      <c r="T127" s="134">
        <v>100</v>
      </c>
      <c r="U127" s="134">
        <v>100</v>
      </c>
      <c r="V127" s="320">
        <f>+V123</f>
        <v>100</v>
      </c>
      <c r="W127" s="336">
        <v>100</v>
      </c>
      <c r="X127" s="336">
        <v>100</v>
      </c>
      <c r="Y127" s="336"/>
      <c r="Z127" s="336"/>
      <c r="AA127" s="336">
        <v>100</v>
      </c>
      <c r="AB127" s="336"/>
      <c r="AC127" s="336"/>
      <c r="AD127" s="336"/>
      <c r="AE127" s="336"/>
      <c r="AF127" s="346">
        <f>+AF123+AF125</f>
        <v>100</v>
      </c>
      <c r="AG127" s="173">
        <v>100</v>
      </c>
      <c r="AH127" s="173">
        <v>100</v>
      </c>
      <c r="AI127" s="173"/>
      <c r="AJ127" s="130"/>
      <c r="AK127" s="295"/>
      <c r="AL127" s="636"/>
      <c r="AM127" s="636"/>
      <c r="AN127" s="636"/>
      <c r="AO127" s="636"/>
      <c r="AP127" s="630"/>
    </row>
    <row r="128" spans="1:42" s="5" customFormat="1" ht="49.5" customHeight="1" thickBot="1" x14ac:dyDescent="0.3">
      <c r="A128" s="627"/>
      <c r="B128" s="640"/>
      <c r="C128" s="659"/>
      <c r="D128" s="634"/>
      <c r="E128" s="634"/>
      <c r="F128" s="663"/>
      <c r="G128" s="67" t="s">
        <v>14</v>
      </c>
      <c r="H128" s="135">
        <f>+H124</f>
        <v>2418716933</v>
      </c>
      <c r="I128" s="135"/>
      <c r="J128" s="135">
        <f>+J124</f>
        <v>12466667</v>
      </c>
      <c r="K128" s="135">
        <f>+K124</f>
        <v>12466667</v>
      </c>
      <c r="L128" s="135">
        <f t="shared" ref="L128:Q128" si="31">+L124+L126</f>
        <v>1029892658</v>
      </c>
      <c r="M128" s="135">
        <f t="shared" si="31"/>
        <v>1029892658</v>
      </c>
      <c r="N128" s="135">
        <f t="shared" si="31"/>
        <v>1029892658</v>
      </c>
      <c r="O128" s="135">
        <f t="shared" si="31"/>
        <v>1029892658</v>
      </c>
      <c r="P128" s="145">
        <f t="shared" si="31"/>
        <v>794808799</v>
      </c>
      <c r="Q128" s="135">
        <f t="shared" si="31"/>
        <v>1231551301</v>
      </c>
      <c r="R128" s="135">
        <f>+R124+R126</f>
        <v>1231551301</v>
      </c>
      <c r="S128" s="135">
        <v>1188023468</v>
      </c>
      <c r="T128" s="135">
        <v>1188023468</v>
      </c>
      <c r="U128" s="135">
        <v>712063628</v>
      </c>
      <c r="V128" s="347">
        <f>+V124</f>
        <v>658702000</v>
      </c>
      <c r="W128" s="338">
        <v>738105500</v>
      </c>
      <c r="X128" s="338">
        <v>926153695</v>
      </c>
      <c r="Y128" s="338"/>
      <c r="Z128" s="338"/>
      <c r="AA128" s="338">
        <f>+AA124</f>
        <v>379003000</v>
      </c>
      <c r="AB128" s="338"/>
      <c r="AC128" s="338"/>
      <c r="AD128" s="338"/>
      <c r="AE128" s="338"/>
      <c r="AF128" s="318">
        <f>+AF124+AF126</f>
        <v>380888667</v>
      </c>
      <c r="AG128" s="136">
        <v>742464121</v>
      </c>
      <c r="AH128" s="136">
        <v>756884544</v>
      </c>
      <c r="AI128" s="136"/>
      <c r="AJ128" s="138"/>
      <c r="AK128" s="300"/>
      <c r="AL128" s="637"/>
      <c r="AM128" s="637"/>
      <c r="AN128" s="637"/>
      <c r="AO128" s="637"/>
      <c r="AP128" s="631"/>
    </row>
    <row r="129" spans="1:46" s="5" customFormat="1" ht="45" customHeight="1" x14ac:dyDescent="0.25">
      <c r="A129" s="627"/>
      <c r="B129" s="638">
        <v>21</v>
      </c>
      <c r="C129" s="641" t="s">
        <v>178</v>
      </c>
      <c r="D129" s="644" t="s">
        <v>122</v>
      </c>
      <c r="E129" s="632">
        <v>307</v>
      </c>
      <c r="F129" s="632">
        <v>180</v>
      </c>
      <c r="G129" s="39" t="s">
        <v>9</v>
      </c>
      <c r="H129" s="125">
        <v>1</v>
      </c>
      <c r="I129" s="125"/>
      <c r="J129" s="146">
        <v>0.1</v>
      </c>
      <c r="K129" s="84">
        <v>0.1</v>
      </c>
      <c r="L129" s="158">
        <v>0.4</v>
      </c>
      <c r="M129" s="158" t="s">
        <v>179</v>
      </c>
      <c r="N129" s="158" t="s">
        <v>179</v>
      </c>
      <c r="O129" s="158" t="s">
        <v>179</v>
      </c>
      <c r="P129" s="48">
        <v>0.4</v>
      </c>
      <c r="Q129" s="158">
        <v>0.7</v>
      </c>
      <c r="R129" s="158">
        <v>0.7</v>
      </c>
      <c r="S129" s="158">
        <v>0.7</v>
      </c>
      <c r="T129" s="158">
        <v>0.7</v>
      </c>
      <c r="U129" s="158">
        <v>0.7</v>
      </c>
      <c r="V129" s="301">
        <v>1</v>
      </c>
      <c r="W129" s="171">
        <v>1</v>
      </c>
      <c r="X129" s="171">
        <v>1</v>
      </c>
      <c r="Y129" s="171"/>
      <c r="Z129" s="171"/>
      <c r="AA129" s="370">
        <v>1</v>
      </c>
      <c r="AB129" s="370"/>
      <c r="AC129" s="370"/>
      <c r="AD129" s="370"/>
      <c r="AE129" s="139"/>
      <c r="AF129" s="126">
        <v>0.76</v>
      </c>
      <c r="AG129" s="371">
        <v>0.91</v>
      </c>
      <c r="AH129" s="371">
        <v>0.92500000000000004</v>
      </c>
      <c r="AI129" s="371"/>
      <c r="AJ129" s="130">
        <f>AF129/V129</f>
        <v>0.76</v>
      </c>
      <c r="AK129" s="294"/>
      <c r="AL129" s="635" t="s">
        <v>570</v>
      </c>
      <c r="AM129" s="635" t="s">
        <v>548</v>
      </c>
      <c r="AN129" s="635" t="s">
        <v>373</v>
      </c>
      <c r="AO129" s="635" t="s">
        <v>156</v>
      </c>
      <c r="AP129" s="629" t="s">
        <v>499</v>
      </c>
    </row>
    <row r="130" spans="1:46" s="5" customFormat="1" ht="36" customHeight="1" x14ac:dyDescent="0.25">
      <c r="A130" s="627"/>
      <c r="B130" s="639"/>
      <c r="C130" s="642"/>
      <c r="D130" s="645"/>
      <c r="E130" s="633"/>
      <c r="F130" s="633"/>
      <c r="G130" s="40" t="s">
        <v>10</v>
      </c>
      <c r="H130" s="127">
        <f>K130+P130+U130+V130+AA130</f>
        <v>891208851</v>
      </c>
      <c r="I130" s="127"/>
      <c r="J130" s="127">
        <v>13300000</v>
      </c>
      <c r="K130" s="49">
        <v>0</v>
      </c>
      <c r="L130" s="127">
        <v>607850000</v>
      </c>
      <c r="M130" s="127">
        <v>607850000</v>
      </c>
      <c r="N130" s="127">
        <v>607850000</v>
      </c>
      <c r="O130" s="127">
        <v>607850000</v>
      </c>
      <c r="P130" s="81">
        <v>606700000</v>
      </c>
      <c r="Q130" s="127">
        <v>224560000</v>
      </c>
      <c r="R130" s="127">
        <v>224560000</v>
      </c>
      <c r="S130" s="127">
        <v>224560000</v>
      </c>
      <c r="T130" s="127">
        <v>220655000</v>
      </c>
      <c r="U130" s="127">
        <v>160573851</v>
      </c>
      <c r="V130" s="330">
        <v>74083000</v>
      </c>
      <c r="W130" s="298">
        <v>74083000</v>
      </c>
      <c r="X130" s="298">
        <v>74083000</v>
      </c>
      <c r="Y130" s="298"/>
      <c r="Z130" s="298"/>
      <c r="AA130" s="298">
        <v>49852000</v>
      </c>
      <c r="AB130" s="298"/>
      <c r="AC130" s="298"/>
      <c r="AD130" s="298"/>
      <c r="AE130" s="298"/>
      <c r="AF130" s="342">
        <v>51189970</v>
      </c>
      <c r="AG130" s="172">
        <v>68576370</v>
      </c>
      <c r="AH130" s="172">
        <v>68576370</v>
      </c>
      <c r="AI130" s="172"/>
      <c r="AJ130" s="130">
        <f>AF130/V130</f>
        <v>0.69098133174952414</v>
      </c>
      <c r="AK130" s="295">
        <v>0.89359999999999995</v>
      </c>
      <c r="AL130" s="636"/>
      <c r="AM130" s="636" t="s">
        <v>373</v>
      </c>
      <c r="AN130" s="636" t="s">
        <v>373</v>
      </c>
      <c r="AO130" s="636" t="s">
        <v>156</v>
      </c>
      <c r="AP130" s="630" t="s">
        <v>445</v>
      </c>
    </row>
    <row r="131" spans="1:46" s="5" customFormat="1" ht="40.5" customHeight="1" x14ac:dyDescent="0.25">
      <c r="A131" s="627"/>
      <c r="B131" s="639"/>
      <c r="C131" s="642"/>
      <c r="D131" s="645"/>
      <c r="E131" s="633"/>
      <c r="F131" s="633"/>
      <c r="G131" s="40" t="s">
        <v>11</v>
      </c>
      <c r="H131" s="131"/>
      <c r="I131" s="131"/>
      <c r="J131" s="131"/>
      <c r="K131" s="131"/>
      <c r="L131" s="131"/>
      <c r="M131" s="131"/>
      <c r="N131" s="131"/>
      <c r="O131" s="131"/>
      <c r="P131" s="160"/>
      <c r="Q131" s="131"/>
      <c r="R131" s="131"/>
      <c r="S131" s="131"/>
      <c r="T131" s="131"/>
      <c r="U131" s="131"/>
      <c r="V131" s="334"/>
      <c r="W131" s="297"/>
      <c r="X131" s="297"/>
      <c r="Y131" s="333"/>
      <c r="Z131" s="333"/>
      <c r="AA131" s="333"/>
      <c r="AB131" s="333"/>
      <c r="AC131" s="333"/>
      <c r="AD131" s="333"/>
      <c r="AE131" s="333"/>
      <c r="AF131" s="350"/>
      <c r="AG131" s="173"/>
      <c r="AH131" s="173"/>
      <c r="AI131" s="173"/>
      <c r="AJ131" s="130"/>
      <c r="AK131" s="295"/>
      <c r="AL131" s="636"/>
      <c r="AM131" s="636" t="s">
        <v>373</v>
      </c>
      <c r="AN131" s="636" t="s">
        <v>373</v>
      </c>
      <c r="AO131" s="636" t="s">
        <v>156</v>
      </c>
      <c r="AP131" s="630" t="s">
        <v>445</v>
      </c>
    </row>
    <row r="132" spans="1:46" s="5" customFormat="1" ht="33" customHeight="1" x14ac:dyDescent="0.25">
      <c r="A132" s="627"/>
      <c r="B132" s="639"/>
      <c r="C132" s="642"/>
      <c r="D132" s="645"/>
      <c r="E132" s="633"/>
      <c r="F132" s="633"/>
      <c r="G132" s="40" t="s">
        <v>12</v>
      </c>
      <c r="H132" s="141"/>
      <c r="I132" s="141"/>
      <c r="J132" s="141"/>
      <c r="K132" s="141"/>
      <c r="L132" s="141"/>
      <c r="M132" s="141"/>
      <c r="N132" s="141"/>
      <c r="O132" s="141"/>
      <c r="P132" s="160"/>
      <c r="Q132" s="81">
        <v>514572334</v>
      </c>
      <c r="R132" s="81">
        <v>514572334</v>
      </c>
      <c r="S132" s="81">
        <v>514572334</v>
      </c>
      <c r="T132" s="81">
        <v>514572334</v>
      </c>
      <c r="U132" s="141">
        <v>225988334</v>
      </c>
      <c r="V132" s="334">
        <v>103060517</v>
      </c>
      <c r="W132" s="446">
        <v>103060517</v>
      </c>
      <c r="X132" s="446">
        <v>103060517</v>
      </c>
      <c r="Y132" s="335"/>
      <c r="Z132" s="335"/>
      <c r="AA132" s="335"/>
      <c r="AB132" s="335"/>
      <c r="AC132" s="335"/>
      <c r="AD132" s="335"/>
      <c r="AE132" s="335"/>
      <c r="AF132" s="372">
        <v>22933000</v>
      </c>
      <c r="AG132" s="173">
        <v>29617251</v>
      </c>
      <c r="AH132" s="173">
        <v>95847184</v>
      </c>
      <c r="AI132" s="173"/>
      <c r="AJ132" s="130"/>
      <c r="AK132" s="295"/>
      <c r="AL132" s="636"/>
      <c r="AM132" s="636" t="s">
        <v>373</v>
      </c>
      <c r="AN132" s="636" t="s">
        <v>373</v>
      </c>
      <c r="AO132" s="636" t="s">
        <v>156</v>
      </c>
      <c r="AP132" s="630" t="s">
        <v>445</v>
      </c>
    </row>
    <row r="133" spans="1:46" s="5" customFormat="1" ht="36" customHeight="1" x14ac:dyDescent="0.25">
      <c r="A133" s="627"/>
      <c r="B133" s="639"/>
      <c r="C133" s="642"/>
      <c r="D133" s="645"/>
      <c r="E133" s="633"/>
      <c r="F133" s="633"/>
      <c r="G133" s="40" t="s">
        <v>13</v>
      </c>
      <c r="H133" s="134">
        <f>+H129</f>
        <v>1</v>
      </c>
      <c r="I133" s="134"/>
      <c r="J133" s="149">
        <f>+J129</f>
        <v>0.1</v>
      </c>
      <c r="K133" s="134">
        <f t="shared" ref="K133:O134" si="32">+K129</f>
        <v>0.1</v>
      </c>
      <c r="L133" s="134">
        <f>+L129</f>
        <v>0.4</v>
      </c>
      <c r="M133" s="134" t="str">
        <f t="shared" si="32"/>
        <v>0.4</v>
      </c>
      <c r="N133" s="134" t="str">
        <f t="shared" si="32"/>
        <v>0.4</v>
      </c>
      <c r="O133" s="134" t="str">
        <f t="shared" si="32"/>
        <v>0.4</v>
      </c>
      <c r="P133" s="160">
        <f>+P129</f>
        <v>0.4</v>
      </c>
      <c r="Q133" s="164">
        <f>+Q129</f>
        <v>0.7</v>
      </c>
      <c r="R133" s="164">
        <f>+R129</f>
        <v>0.7</v>
      </c>
      <c r="S133" s="164">
        <v>0.7</v>
      </c>
      <c r="T133" s="164">
        <v>0.7</v>
      </c>
      <c r="U133" s="134">
        <v>0.7</v>
      </c>
      <c r="V133" s="320">
        <f>+V129</f>
        <v>1</v>
      </c>
      <c r="W133" s="336">
        <v>1</v>
      </c>
      <c r="X133" s="336">
        <v>1</v>
      </c>
      <c r="Y133" s="336"/>
      <c r="Z133" s="336"/>
      <c r="AA133" s="336">
        <v>1</v>
      </c>
      <c r="AB133" s="336"/>
      <c r="AC133" s="336"/>
      <c r="AD133" s="336"/>
      <c r="AE133" s="336"/>
      <c r="AF133" s="346">
        <f>+AF129+AF131</f>
        <v>0.76</v>
      </c>
      <c r="AG133" s="173">
        <v>0.91</v>
      </c>
      <c r="AH133" s="173">
        <v>0.92500000000000004</v>
      </c>
      <c r="AI133" s="173"/>
      <c r="AJ133" s="130"/>
      <c r="AK133" s="295"/>
      <c r="AL133" s="636"/>
      <c r="AM133" s="636" t="s">
        <v>373</v>
      </c>
      <c r="AN133" s="636" t="s">
        <v>373</v>
      </c>
      <c r="AO133" s="636" t="s">
        <v>156</v>
      </c>
      <c r="AP133" s="630" t="s">
        <v>445</v>
      </c>
    </row>
    <row r="134" spans="1:46" s="5" customFormat="1" ht="49.5" customHeight="1" thickBot="1" x14ac:dyDescent="0.3">
      <c r="A134" s="627"/>
      <c r="B134" s="640"/>
      <c r="C134" s="643"/>
      <c r="D134" s="646"/>
      <c r="E134" s="634"/>
      <c r="F134" s="634"/>
      <c r="G134" s="41" t="s">
        <v>14</v>
      </c>
      <c r="H134" s="135">
        <f>+H130</f>
        <v>891208851</v>
      </c>
      <c r="I134" s="135"/>
      <c r="J134" s="135">
        <f>+J130</f>
        <v>13300000</v>
      </c>
      <c r="K134" s="135">
        <f t="shared" si="32"/>
        <v>0</v>
      </c>
      <c r="L134" s="135">
        <f t="shared" si="32"/>
        <v>607850000</v>
      </c>
      <c r="M134" s="135">
        <f t="shared" si="32"/>
        <v>607850000</v>
      </c>
      <c r="N134" s="135">
        <f t="shared" si="32"/>
        <v>607850000</v>
      </c>
      <c r="O134" s="135">
        <f t="shared" si="32"/>
        <v>607850000</v>
      </c>
      <c r="P134" s="145">
        <f>+P130</f>
        <v>606700000</v>
      </c>
      <c r="Q134" s="135">
        <f>+Q130+Q132</f>
        <v>739132334</v>
      </c>
      <c r="R134" s="135">
        <f>+R130+R132</f>
        <v>739132334</v>
      </c>
      <c r="S134" s="135">
        <v>739132334</v>
      </c>
      <c r="T134" s="135">
        <v>735227334</v>
      </c>
      <c r="U134" s="135">
        <v>386562185</v>
      </c>
      <c r="V134" s="347">
        <f>+V130</f>
        <v>74083000</v>
      </c>
      <c r="W134" s="338">
        <v>74083000</v>
      </c>
      <c r="X134" s="338">
        <v>177143517</v>
      </c>
      <c r="Y134" s="338"/>
      <c r="Z134" s="338"/>
      <c r="AA134" s="338">
        <v>49852000</v>
      </c>
      <c r="AB134" s="338"/>
      <c r="AC134" s="338"/>
      <c r="AD134" s="338"/>
      <c r="AE134" s="338"/>
      <c r="AF134" s="318">
        <f>AF132+AF130</f>
        <v>74122970</v>
      </c>
      <c r="AG134" s="136">
        <v>98193621</v>
      </c>
      <c r="AH134" s="136">
        <v>164423554</v>
      </c>
      <c r="AI134" s="136"/>
      <c r="AJ134" s="138"/>
      <c r="AK134" s="300"/>
      <c r="AL134" s="637"/>
      <c r="AM134" s="637" t="s">
        <v>373</v>
      </c>
      <c r="AN134" s="637" t="s">
        <v>373</v>
      </c>
      <c r="AO134" s="637" t="s">
        <v>156</v>
      </c>
      <c r="AP134" s="631" t="s">
        <v>445</v>
      </c>
    </row>
    <row r="135" spans="1:46" s="5" customFormat="1" ht="45" customHeight="1" thickBot="1" x14ac:dyDescent="0.3">
      <c r="A135" s="627"/>
      <c r="B135" s="638">
        <v>22</v>
      </c>
      <c r="C135" s="641" t="s">
        <v>358</v>
      </c>
      <c r="D135" s="644" t="s">
        <v>122</v>
      </c>
      <c r="E135" s="632">
        <v>306</v>
      </c>
      <c r="F135" s="632"/>
      <c r="G135" s="39" t="s">
        <v>9</v>
      </c>
      <c r="H135" s="125">
        <v>14</v>
      </c>
      <c r="I135" s="125"/>
      <c r="J135" s="125">
        <v>0</v>
      </c>
      <c r="K135" s="125">
        <v>0</v>
      </c>
      <c r="L135" s="125">
        <v>0</v>
      </c>
      <c r="M135" s="125">
        <v>0</v>
      </c>
      <c r="N135" s="125">
        <v>0</v>
      </c>
      <c r="O135" s="125">
        <v>0</v>
      </c>
      <c r="P135" s="52">
        <v>0</v>
      </c>
      <c r="Q135" s="125">
        <v>0</v>
      </c>
      <c r="R135" s="125">
        <v>0</v>
      </c>
      <c r="S135" s="125">
        <v>0</v>
      </c>
      <c r="T135" s="125"/>
      <c r="U135" s="125"/>
      <c r="V135" s="301">
        <v>0.8</v>
      </c>
      <c r="W135" s="139">
        <v>0.8</v>
      </c>
      <c r="X135" s="139">
        <v>0.8</v>
      </c>
      <c r="Y135" s="139"/>
      <c r="Z135" s="139"/>
      <c r="AA135" s="139">
        <v>14</v>
      </c>
      <c r="AB135" s="139"/>
      <c r="AC135" s="139"/>
      <c r="AD135" s="139"/>
      <c r="AE135" s="139"/>
      <c r="AF135" s="329">
        <v>0</v>
      </c>
      <c r="AG135" s="52"/>
      <c r="AH135" s="52"/>
      <c r="AI135" s="52"/>
      <c r="AJ135" s="78">
        <f>AF135/V135</f>
        <v>0</v>
      </c>
      <c r="AK135" s="29"/>
      <c r="AL135" s="635" t="s">
        <v>509</v>
      </c>
      <c r="AM135" s="635"/>
      <c r="AN135" s="635"/>
      <c r="AO135" s="635"/>
      <c r="AP135" s="629"/>
    </row>
    <row r="136" spans="1:46" s="5" customFormat="1" ht="36" customHeight="1" x14ac:dyDescent="0.25">
      <c r="A136" s="627"/>
      <c r="B136" s="639"/>
      <c r="C136" s="642"/>
      <c r="D136" s="645"/>
      <c r="E136" s="633"/>
      <c r="F136" s="633"/>
      <c r="G136" s="40" t="s">
        <v>10</v>
      </c>
      <c r="H136" s="127">
        <f>K136+P136+U136+V136+AA136</f>
        <v>200000000</v>
      </c>
      <c r="I136" s="127"/>
      <c r="J136" s="127">
        <v>0</v>
      </c>
      <c r="K136" s="127">
        <v>0</v>
      </c>
      <c r="L136" s="127">
        <v>0</v>
      </c>
      <c r="M136" s="127">
        <v>0</v>
      </c>
      <c r="N136" s="127">
        <v>0</v>
      </c>
      <c r="O136" s="127">
        <v>0</v>
      </c>
      <c r="P136" s="49">
        <v>0</v>
      </c>
      <c r="Q136" s="127">
        <v>0</v>
      </c>
      <c r="R136" s="127">
        <v>0</v>
      </c>
      <c r="S136" s="127">
        <v>0</v>
      </c>
      <c r="T136" s="127"/>
      <c r="U136" s="127"/>
      <c r="V136" s="330">
        <v>200000000</v>
      </c>
      <c r="W136" s="298">
        <v>200000000</v>
      </c>
      <c r="X136" s="298">
        <v>200000000</v>
      </c>
      <c r="Y136" s="298"/>
      <c r="Z136" s="298"/>
      <c r="AA136" s="298">
        <v>0</v>
      </c>
      <c r="AB136" s="298"/>
      <c r="AC136" s="298"/>
      <c r="AD136" s="298"/>
      <c r="AE136" s="298"/>
      <c r="AF136" s="296">
        <v>0</v>
      </c>
      <c r="AG136" s="49"/>
      <c r="AH136" s="49">
        <v>0</v>
      </c>
      <c r="AI136" s="49"/>
      <c r="AJ136" s="78">
        <f>AF136/V136</f>
        <v>0</v>
      </c>
      <c r="AK136" s="26">
        <v>0</v>
      </c>
      <c r="AL136" s="636"/>
      <c r="AM136" s="636"/>
      <c r="AN136" s="636"/>
      <c r="AO136" s="636"/>
      <c r="AP136" s="630"/>
    </row>
    <row r="137" spans="1:46" s="5" customFormat="1" ht="40.5" customHeight="1" x14ac:dyDescent="0.25">
      <c r="A137" s="627"/>
      <c r="B137" s="639"/>
      <c r="C137" s="642"/>
      <c r="D137" s="645"/>
      <c r="E137" s="633"/>
      <c r="F137" s="633"/>
      <c r="G137" s="40" t="s">
        <v>11</v>
      </c>
      <c r="H137" s="131"/>
      <c r="I137" s="131"/>
      <c r="J137" s="131"/>
      <c r="K137" s="131"/>
      <c r="L137" s="131"/>
      <c r="M137" s="131"/>
      <c r="N137" s="131"/>
      <c r="O137" s="131"/>
      <c r="P137" s="49"/>
      <c r="Q137" s="131"/>
      <c r="R137" s="131"/>
      <c r="S137" s="131"/>
      <c r="T137" s="131"/>
      <c r="U137" s="131"/>
      <c r="V137" s="334"/>
      <c r="W137" s="297"/>
      <c r="X137" s="297"/>
      <c r="Y137" s="333"/>
      <c r="Z137" s="333"/>
      <c r="AA137" s="333"/>
      <c r="AB137" s="333"/>
      <c r="AC137" s="333"/>
      <c r="AD137" s="333"/>
      <c r="AE137" s="333"/>
      <c r="AF137" s="296"/>
      <c r="AG137" s="49"/>
      <c r="AH137" s="50"/>
      <c r="AI137" s="49"/>
      <c r="AJ137" s="75"/>
      <c r="AK137" s="26"/>
      <c r="AL137" s="636"/>
      <c r="AM137" s="636"/>
      <c r="AN137" s="636"/>
      <c r="AO137" s="636"/>
      <c r="AP137" s="630"/>
    </row>
    <row r="138" spans="1:46" s="5" customFormat="1" ht="33" customHeight="1" x14ac:dyDescent="0.25">
      <c r="A138" s="627"/>
      <c r="B138" s="639"/>
      <c r="C138" s="642"/>
      <c r="D138" s="645"/>
      <c r="E138" s="633"/>
      <c r="F138" s="633"/>
      <c r="G138" s="40" t="s">
        <v>12</v>
      </c>
      <c r="H138" s="141"/>
      <c r="I138" s="141"/>
      <c r="J138" s="141"/>
      <c r="K138" s="141"/>
      <c r="L138" s="141"/>
      <c r="M138" s="141"/>
      <c r="N138" s="141"/>
      <c r="O138" s="141"/>
      <c r="P138" s="142"/>
      <c r="Q138" s="141"/>
      <c r="R138" s="141"/>
      <c r="S138" s="141"/>
      <c r="T138" s="141"/>
      <c r="U138" s="141"/>
      <c r="V138" s="334"/>
      <c r="W138" s="446"/>
      <c r="X138" s="446"/>
      <c r="Y138" s="335"/>
      <c r="Z138" s="335"/>
      <c r="AA138" s="335"/>
      <c r="AB138" s="335"/>
      <c r="AC138" s="335"/>
      <c r="AD138" s="335"/>
      <c r="AE138" s="335"/>
      <c r="AF138" s="331"/>
      <c r="AG138" s="127"/>
      <c r="AH138" s="127"/>
      <c r="AI138" s="127"/>
      <c r="AJ138" s="75"/>
      <c r="AK138" s="26"/>
      <c r="AL138" s="636"/>
      <c r="AM138" s="636"/>
      <c r="AN138" s="636"/>
      <c r="AO138" s="636"/>
      <c r="AP138" s="630"/>
    </row>
    <row r="139" spans="1:46" s="5" customFormat="1" ht="36" customHeight="1" x14ac:dyDescent="0.25">
      <c r="A139" s="627"/>
      <c r="B139" s="639"/>
      <c r="C139" s="642"/>
      <c r="D139" s="645"/>
      <c r="E139" s="633"/>
      <c r="F139" s="633"/>
      <c r="G139" s="40" t="s">
        <v>13</v>
      </c>
      <c r="H139" s="159">
        <f>+H135</f>
        <v>14</v>
      </c>
      <c r="I139" s="134"/>
      <c r="J139" s="159">
        <f t="shared" ref="J139" si="33">+J135</f>
        <v>0</v>
      </c>
      <c r="K139" s="159">
        <f t="shared" ref="K139:O140" si="34">+K135</f>
        <v>0</v>
      </c>
      <c r="L139" s="159">
        <f t="shared" si="34"/>
        <v>0</v>
      </c>
      <c r="M139" s="159">
        <f t="shared" si="34"/>
        <v>0</v>
      </c>
      <c r="N139" s="159">
        <f t="shared" si="34"/>
        <v>0</v>
      </c>
      <c r="O139" s="159">
        <f t="shared" si="34"/>
        <v>0</v>
      </c>
      <c r="P139" s="49">
        <v>0</v>
      </c>
      <c r="Q139" s="159">
        <f>+Q135</f>
        <v>0</v>
      </c>
      <c r="R139" s="159">
        <f>+R135</f>
        <v>0</v>
      </c>
      <c r="S139" s="159">
        <v>0</v>
      </c>
      <c r="T139" s="159"/>
      <c r="U139" s="134"/>
      <c r="V139" s="304">
        <f>+V135</f>
        <v>0.8</v>
      </c>
      <c r="W139" s="365">
        <v>0.8</v>
      </c>
      <c r="X139" s="365">
        <v>0.8</v>
      </c>
      <c r="Y139" s="365"/>
      <c r="Z139" s="336"/>
      <c r="AA139" s="365">
        <v>14</v>
      </c>
      <c r="AB139" s="365"/>
      <c r="AC139" s="365"/>
      <c r="AD139" s="365"/>
      <c r="AE139" s="336"/>
      <c r="AF139" s="296">
        <v>0</v>
      </c>
      <c r="AG139" s="49"/>
      <c r="AH139" s="49"/>
      <c r="AI139" s="49"/>
      <c r="AJ139" s="75"/>
      <c r="AK139" s="26"/>
      <c r="AL139" s="636"/>
      <c r="AM139" s="636"/>
      <c r="AN139" s="636"/>
      <c r="AO139" s="636"/>
      <c r="AP139" s="630"/>
    </row>
    <row r="140" spans="1:46" s="5" customFormat="1" ht="49.5" customHeight="1" thickBot="1" x14ac:dyDescent="0.3">
      <c r="A140" s="628"/>
      <c r="B140" s="640"/>
      <c r="C140" s="643"/>
      <c r="D140" s="705"/>
      <c r="E140" s="656"/>
      <c r="F140" s="656"/>
      <c r="G140" s="42" t="s">
        <v>14</v>
      </c>
      <c r="H140" s="177">
        <f>+H136</f>
        <v>200000000</v>
      </c>
      <c r="I140" s="178"/>
      <c r="J140" s="177">
        <f t="shared" ref="J140" si="35">+J136</f>
        <v>0</v>
      </c>
      <c r="K140" s="177">
        <f t="shared" si="34"/>
        <v>0</v>
      </c>
      <c r="L140" s="177">
        <f t="shared" si="34"/>
        <v>0</v>
      </c>
      <c r="M140" s="177">
        <f t="shared" si="34"/>
        <v>0</v>
      </c>
      <c r="N140" s="177">
        <f t="shared" si="34"/>
        <v>0</v>
      </c>
      <c r="O140" s="177">
        <f t="shared" si="34"/>
        <v>0</v>
      </c>
      <c r="P140" s="68">
        <v>0</v>
      </c>
      <c r="Q140" s="177">
        <f>+Q136</f>
        <v>0</v>
      </c>
      <c r="R140" s="177">
        <f>+R136</f>
        <v>0</v>
      </c>
      <c r="S140" s="177">
        <v>0</v>
      </c>
      <c r="T140" s="177"/>
      <c r="U140" s="178"/>
      <c r="V140" s="366">
        <f>+V136</f>
        <v>200000000</v>
      </c>
      <c r="W140" s="367">
        <v>200000000</v>
      </c>
      <c r="X140" s="367">
        <v>200000000</v>
      </c>
      <c r="Y140" s="367"/>
      <c r="Z140" s="368"/>
      <c r="AA140" s="367">
        <v>0</v>
      </c>
      <c r="AB140" s="367"/>
      <c r="AC140" s="367"/>
      <c r="AD140" s="367"/>
      <c r="AE140" s="368"/>
      <c r="AF140" s="369">
        <v>0</v>
      </c>
      <c r="AG140" s="68"/>
      <c r="AH140" s="68"/>
      <c r="AI140" s="68"/>
      <c r="AJ140" s="85"/>
      <c r="AK140" s="56"/>
      <c r="AL140" s="637"/>
      <c r="AM140" s="637"/>
      <c r="AN140" s="637"/>
      <c r="AO140" s="637"/>
      <c r="AP140" s="631"/>
    </row>
    <row r="141" spans="1:46" ht="31.5" customHeight="1" x14ac:dyDescent="0.25">
      <c r="A141" s="707" t="s">
        <v>15</v>
      </c>
      <c r="B141" s="708"/>
      <c r="C141" s="708"/>
      <c r="D141" s="708"/>
      <c r="E141" s="708"/>
      <c r="F141" s="709"/>
      <c r="G141" s="43" t="s">
        <v>10</v>
      </c>
      <c r="H141" s="179">
        <f>SUM(H10+H16+H22+H28+H34+H40+H46+H52+H58+H64+H70+H76+H82+H88+H94+H100+H106+H112+H118+H124+H130+H136)</f>
        <v>62678349851.91333</v>
      </c>
      <c r="I141" s="180"/>
      <c r="J141" s="179">
        <f t="shared" ref="J141:P141" si="36">SUM(J10+J16+J22+J28+J34+J40+J46+J52+J58+J64+J70+J76+J82+J88+J94+J100+J106+J112+J118+J124+J130+J136)</f>
        <v>3463707539</v>
      </c>
      <c r="K141" s="179">
        <f t="shared" si="36"/>
        <v>2644510628</v>
      </c>
      <c r="L141" s="179">
        <f t="shared" si="36"/>
        <v>20404581546</v>
      </c>
      <c r="M141" s="179">
        <f t="shared" si="36"/>
        <v>20290272379</v>
      </c>
      <c r="N141" s="179">
        <f t="shared" si="36"/>
        <v>20290272379</v>
      </c>
      <c r="O141" s="179">
        <f t="shared" si="36"/>
        <v>20290272379</v>
      </c>
      <c r="P141" s="179">
        <f t="shared" si="36"/>
        <v>17038034982.913332</v>
      </c>
      <c r="Q141" s="179">
        <f>SUM(Q10+Q16+Q22+Q28+Q34+Q40+Q46+Q52+Q58+Q64+Q70+S76+Q82+Q88+Q94+Q100+Q106+Q112+Q118+Q124+Q130+Q136)</f>
        <v>14004860000</v>
      </c>
      <c r="R141" s="179">
        <f>SUM(R10+R16+R22+R28+R34+R40+R46+R52+R58+R64+R70+T76+R82+R88+R94+R100+R106+R112+R118+R124+R130+R136)</f>
        <v>13999660000</v>
      </c>
      <c r="S141" s="179">
        <v>13182460335</v>
      </c>
      <c r="T141" s="179">
        <f>SUM(T10+T16+T22+T28+T34+T40+T46+T52+T58+T64+T70+T76+T82+T88+T94+T100+T106+T112+T118+T124+T130+T136)</f>
        <v>12791260335</v>
      </c>
      <c r="U141" s="180"/>
      <c r="V141" s="179">
        <v>17600000000</v>
      </c>
      <c r="W141" s="179">
        <v>17600000000</v>
      </c>
      <c r="X141" s="179">
        <f>SUM(X10+X16+X22+X28+X34+X40+X46+X52+X58+X64+X70+X76+X82+X88+X94+X100+X106+X112+X118+X124+X130+X136)</f>
        <v>17048759052</v>
      </c>
      <c r="Y141" s="179">
        <f>SUM(Y10+Y16+Y22+Y28+Y34+AA40+Y46+Y52+Y58+Y64+Y70+Y76+Y82+Y88+Y94+Y100+Y106+Y112+Y118+Y124+Y130+Y136)</f>
        <v>0</v>
      </c>
      <c r="Z141" s="180"/>
      <c r="AA141" s="179">
        <f>SUM(AA10+AA16+AA22+AA28+AA34+AA40+AA46+AA52+AA58+AA64+AA70+AA76+AA82+AA88+AA94+AA100+AA106+AA112+AA118+AA124+AA130+AA136)</f>
        <v>14500000000</v>
      </c>
      <c r="AB141" s="179">
        <f>SUM(AB10+AB16+AB22+AB28+AB34+AB40+AB46+AB52+AB58+AB64+AB70+AB76+AB82+AB88+AB94+AB100+AB106+AB112+AB118+AB124+AB130+AB136)</f>
        <v>0</v>
      </c>
      <c r="AC141" s="179">
        <f>SUM(AC10+AC16+AC22+AC28+AC34+AC40+AC46+AC52+AC58+AC64+AC70+AC76+AC82+AC88+AC94+AC100+AC106+AC112+AC118+AC124+AC130+AC136)</f>
        <v>0</v>
      </c>
      <c r="AD141" s="179">
        <f>SUM(AD10+AD16+AD22+AD28+AD34+AD40+AD46+AD52+AD58+AD64+AD70+AD76+AD82+AD88+AD94+AD100+AD106+AD112+AD118+AD124+AD130+AD136)</f>
        <v>0</v>
      </c>
      <c r="AE141" s="180"/>
      <c r="AF141" s="179">
        <f>SUM(AF10+AF16+AF22+AF28+AF34+AF40+AF46+AF52+AF58+AF64+AF70+AF76+AF82+AF88+AF94+AF100+AF106+AF112+AF118+AF124+AF130+AF136)</f>
        <v>5126455596</v>
      </c>
      <c r="AG141" s="179">
        <f>SUM(AG10+AG16+AG22+AG28+AG34+AG40+AG46+AG52+AG58+AG64+AG70+AG76+AG82+AG88+AG94+AG100+AG106+AG112+AG118+AG124+AG130+AG136)</f>
        <v>11435324404</v>
      </c>
      <c r="AH141" s="179">
        <f>SUM(AH10+AH16+AH22+AH28+AH34+AH40+AH46+AH52+AH58+AH64+AH70+AH76+AH82+AH88+AH94+AH100+AH106+AH112+AH118+AH124+AH130+AH136)</f>
        <v>12035137323.333332</v>
      </c>
      <c r="AI141" s="179">
        <f>SUM(AI10+AI16+AI22+AI28+AI34+AI40+AI46+AI52+AI58+AI64+AI70+AI76+AI82+AI88+AI94+AI100+AI106+AI112+AI118+AI124+AI130+AI136)</f>
        <v>0</v>
      </c>
      <c r="AJ141" s="181"/>
      <c r="AK141" s="182"/>
      <c r="AL141" s="183"/>
      <c r="AM141" s="183"/>
      <c r="AN141" s="183"/>
      <c r="AO141" s="183"/>
      <c r="AP141" s="184"/>
    </row>
    <row r="142" spans="1:46" ht="28.5" customHeight="1" x14ac:dyDescent="0.25">
      <c r="A142" s="707"/>
      <c r="B142" s="708"/>
      <c r="C142" s="708"/>
      <c r="D142" s="708"/>
      <c r="E142" s="708"/>
      <c r="F142" s="709"/>
      <c r="G142" s="40" t="s">
        <v>12</v>
      </c>
      <c r="H142" s="141">
        <f>SUM(H12+H18+H24+H30+H36+H42+H48+H54+H60+H66+H72+H78+H84+H90+H96+H102+H108+H114+H120+H126+H132+H138)</f>
        <v>0</v>
      </c>
      <c r="I142" s="131"/>
      <c r="J142" s="141">
        <f>SUM(J12+J18+J24+J30+J36+J42+J48+J54+J60+J66+J72+J78+J84+J90+J96+J102+J108+J114+J120+J126+J132+J138)</f>
        <v>0</v>
      </c>
      <c r="K142" s="141">
        <f>SUM(K12+K18+K24+K30+K36+K42+K48+K54+K60+K66+K72+K78+K84+K90+K96+K102+K108+K114+K120+K126+K132+K138)</f>
        <v>0</v>
      </c>
      <c r="L142" s="141">
        <f>SUM(L24+L30+L36+L54+L60+L66+L72+L78+L90+L96+L102+L108+L120+L126)</f>
        <v>1537098780</v>
      </c>
      <c r="M142" s="141">
        <f>SUM(M24+M30+M36+M54+M60+M66+M72+M78+M90+M96+M102+M108+M120+M126)</f>
        <v>1537098780</v>
      </c>
      <c r="N142" s="141">
        <f>SUM(N24+N30+N36+N54+N60+N66+N72+N78+N90+N96+N102+N108+N120+N126)</f>
        <v>1537098780</v>
      </c>
      <c r="O142" s="141">
        <f>SUM(O24+O30+O36+O54+O60+O66+O72+O78+O90+O96+O102+O108+O120+O126)</f>
        <v>1537098780</v>
      </c>
      <c r="P142" s="141">
        <f>SUM(P12+P18+P24+P30+P36+P42+P48+P54+P60+P66+P72+P78+P84+P90+P96+P102+P108+P114+P120+P126+P132+P138)</f>
        <v>1373812447</v>
      </c>
      <c r="Q142" s="141">
        <f>SUM(Q12+Q18+Q24+Q30+Q36+Q42+Q48+Q54+Q60+Q66+Q72+S78+Q84+Q90+Q96+Q102+Q108+Q114+Q120+Q126+Q132+Q138)</f>
        <v>8036023311</v>
      </c>
      <c r="R142" s="141">
        <f t="shared" ref="R142:AE142" si="37">SUM(R12+R18+R24+R30+R36+R42+R48+R54+R60+R66+R72+T78+R84+R90+R96+R102+R108+R114+R120+R126+R132+R138)</f>
        <v>8041298311</v>
      </c>
      <c r="S142" s="141">
        <v>8016646645</v>
      </c>
      <c r="T142" s="141">
        <f>SUM(T12+T18+T24+T30+T36+T42+T48+T54+T60+T66+T72+T78+T84+T90+T96+T102+T108+T114+T120+T126+T132+T138)</f>
        <v>8008946645</v>
      </c>
      <c r="U142" s="141">
        <f t="shared" si="37"/>
        <v>4948610549</v>
      </c>
      <c r="V142" s="141">
        <f>SUM(V12+V18+V24+V30+V36+V42+V48+V54+V60+V66+V72+V78+V84+V90+V96+V102+V108+V114+V120+V126+V132+V138)</f>
        <v>5763419746.996666</v>
      </c>
      <c r="W142" s="141">
        <f>SUM(W12+W18+W24+W30+W36+W42+W48+W54+W60+W66+W72+W78+W84+W90+W96+W102+W108+W114+W120+W126+W132+W138)</f>
        <v>5718956504.996666</v>
      </c>
      <c r="X142" s="141">
        <f>SUM(X12+X18+X24+X30+X36+X42+X48+X54+X60+X66+X72+X78+X84+X90+X96+X102+X108+X114+X120+X126+X132+X138)</f>
        <v>5717271504.996666</v>
      </c>
      <c r="Y142" s="141">
        <f t="shared" si="37"/>
        <v>0</v>
      </c>
      <c r="Z142" s="141">
        <f t="shared" si="37"/>
        <v>0</v>
      </c>
      <c r="AA142" s="141">
        <f>SUM(AA12+AA18+AA24+AA30+AA36+AA42+AA48+AA54+AA60+AA66+AA72+AA78+AA84+AA90+AA96+AA102+AA108+AA114+AA120+AA126+AA132+AA138)</f>
        <v>0</v>
      </c>
      <c r="AB142" s="141">
        <f t="shared" si="37"/>
        <v>0</v>
      </c>
      <c r="AC142" s="141">
        <f t="shared" si="37"/>
        <v>0</v>
      </c>
      <c r="AD142" s="141">
        <f t="shared" si="37"/>
        <v>2940000</v>
      </c>
      <c r="AE142" s="141">
        <f t="shared" si="37"/>
        <v>2940000</v>
      </c>
      <c r="AF142" s="185">
        <f>+AF12+AF18+AF24+AF30+AF36+AF42+AF48+AF54+AF60+AF66+AF72+AF78+AF84+AF90+AF96+AF102+AF108+AF114+AF120+AF126+AF132</f>
        <v>1770170432</v>
      </c>
      <c r="AG142" s="185">
        <f>+AG12+AG18+AG24+AG30+AG36+AG42+AG48+AG54+AG60+AG66+AG72+AG78+AG84+AG90+AG96+AG102+AG108+AG114+AG120+AG126+AG132</f>
        <v>3389055085.9933329</v>
      </c>
      <c r="AH142" s="141">
        <f>SUM(AH12+AH18+AH24+AH30+AH36+AH42+AH48+AH54+AH60+AH66+AH72+AH78+AH84+AH90+AH96+AH102+AH108+AH114+AH120+AH126+AH132+AH138)</f>
        <v>4780973554</v>
      </c>
      <c r="AI142" s="141">
        <f>SUM(AI12+AI18+AI24+AI30+AI36+AI42+AI48+AI54+AI60+AI66+AI72+AI78+AI84+AI90+AI96+AI102+AI108+AI114+AI120+AI126+AI132+AI138)</f>
        <v>0</v>
      </c>
      <c r="AJ142" s="182"/>
      <c r="AK142" s="182"/>
      <c r="AL142" s="183"/>
      <c r="AM142" s="183"/>
      <c r="AN142" s="183"/>
      <c r="AO142" s="183"/>
      <c r="AP142" s="184"/>
    </row>
    <row r="143" spans="1:46" ht="35.25" customHeight="1" x14ac:dyDescent="0.25">
      <c r="A143" s="707"/>
      <c r="B143" s="708"/>
      <c r="C143" s="708"/>
      <c r="D143" s="708"/>
      <c r="E143" s="708"/>
      <c r="F143" s="709"/>
      <c r="G143" s="41" t="s">
        <v>15</v>
      </c>
      <c r="H143" s="189">
        <f>+H141+H142</f>
        <v>62678349851.91333</v>
      </c>
      <c r="I143" s="189"/>
      <c r="J143" s="189">
        <f t="shared" ref="J143:Q143" si="38">+J141+J142</f>
        <v>3463707539</v>
      </c>
      <c r="K143" s="189">
        <f t="shared" si="38"/>
        <v>2644510628</v>
      </c>
      <c r="L143" s="189">
        <f t="shared" si="38"/>
        <v>21941680326</v>
      </c>
      <c r="M143" s="189">
        <f t="shared" si="38"/>
        <v>21827371159</v>
      </c>
      <c r="N143" s="189">
        <f t="shared" si="38"/>
        <v>21827371159</v>
      </c>
      <c r="O143" s="189">
        <f t="shared" si="38"/>
        <v>21827371159</v>
      </c>
      <c r="P143" s="189">
        <f t="shared" si="38"/>
        <v>18411847429.91333</v>
      </c>
      <c r="Q143" s="189">
        <f t="shared" si="38"/>
        <v>22040883311</v>
      </c>
      <c r="R143" s="189">
        <f>+R141+R142</f>
        <v>22040958311</v>
      </c>
      <c r="S143" s="189">
        <v>21199106980</v>
      </c>
      <c r="T143" s="189">
        <f>+T141+T142</f>
        <v>20800206980</v>
      </c>
      <c r="U143" s="189"/>
      <c r="V143" s="189">
        <f>+V141+V142</f>
        <v>23363419746.996666</v>
      </c>
      <c r="W143" s="189">
        <v>23363419746.996666</v>
      </c>
      <c r="X143" s="189">
        <f>+X141+X142</f>
        <v>22766030556.996666</v>
      </c>
      <c r="Y143" s="189">
        <f>+Y141+Y142</f>
        <v>0</v>
      </c>
      <c r="Z143" s="189"/>
      <c r="AA143" s="189">
        <f>+AA141+AA142</f>
        <v>14500000000</v>
      </c>
      <c r="AB143" s="189">
        <f>+AB141+AB142</f>
        <v>0</v>
      </c>
      <c r="AC143" s="189">
        <f>+AC141+AC142</f>
        <v>0</v>
      </c>
      <c r="AD143" s="189">
        <f>+AD141+AD142</f>
        <v>2940000</v>
      </c>
      <c r="AE143" s="189"/>
      <c r="AF143" s="189">
        <f>+AF141+AF142</f>
        <v>6896626028</v>
      </c>
      <c r="AG143" s="189">
        <f>+AG141+AG142</f>
        <v>14824379489.993332</v>
      </c>
      <c r="AH143" s="189">
        <f>+AH141+AH142</f>
        <v>16816110877.333332</v>
      </c>
      <c r="AI143" s="189">
        <f>+AI141+AI142</f>
        <v>0</v>
      </c>
      <c r="AJ143" s="182"/>
      <c r="AK143" s="182"/>
      <c r="AL143" s="183"/>
      <c r="AM143" s="183"/>
      <c r="AN143" s="183"/>
      <c r="AO143" s="183"/>
      <c r="AP143" s="190"/>
      <c r="AQ143" s="6"/>
      <c r="AR143" s="6"/>
      <c r="AS143" s="6"/>
      <c r="AT143" s="6"/>
    </row>
    <row r="144" spans="1:46" ht="71.25" customHeight="1" x14ac:dyDescent="0.25">
      <c r="A144" s="706" t="s">
        <v>32</v>
      </c>
      <c r="B144" s="706"/>
      <c r="C144" s="706"/>
      <c r="D144" s="706"/>
      <c r="E144" s="706"/>
      <c r="F144" s="706"/>
      <c r="G144" s="706"/>
      <c r="H144" s="706"/>
      <c r="I144" s="706"/>
      <c r="J144" s="706"/>
      <c r="K144" s="706"/>
      <c r="L144" s="706"/>
      <c r="M144" s="706"/>
      <c r="N144" s="706"/>
      <c r="O144" s="706"/>
      <c r="P144" s="706"/>
      <c r="Q144" s="706"/>
      <c r="R144" s="706"/>
      <c r="S144" s="706"/>
      <c r="T144" s="706"/>
      <c r="U144" s="706"/>
      <c r="V144" s="706"/>
      <c r="W144" s="706"/>
      <c r="X144" s="706"/>
      <c r="Y144" s="706"/>
      <c r="Z144" s="706"/>
      <c r="AA144" s="706"/>
      <c r="AB144" s="706"/>
      <c r="AC144" s="706"/>
      <c r="AD144" s="706"/>
      <c r="AE144" s="706"/>
      <c r="AF144" s="706"/>
      <c r="AG144" s="706"/>
      <c r="AH144" s="706"/>
      <c r="AI144" s="706"/>
      <c r="AJ144" s="706"/>
      <c r="AK144" s="706"/>
      <c r="AL144" s="706"/>
      <c r="AM144" s="706"/>
      <c r="AN144" s="706"/>
      <c r="AO144" s="706"/>
      <c r="AP144" s="706"/>
    </row>
    <row r="145" spans="1:42" x14ac:dyDescent="0.25">
      <c r="A145" s="70"/>
      <c r="B145" s="70"/>
      <c r="C145" s="70"/>
      <c r="D145" s="87"/>
      <c r="E145" s="87"/>
      <c r="F145" s="87"/>
      <c r="G145" s="88"/>
      <c r="H145" s="89"/>
      <c r="I145" s="89"/>
      <c r="J145" s="89"/>
      <c r="K145" s="89"/>
      <c r="L145" s="89"/>
      <c r="M145" s="89"/>
      <c r="N145" s="89"/>
      <c r="O145" s="89"/>
      <c r="P145" s="89"/>
      <c r="Q145" s="89"/>
      <c r="R145" s="89"/>
      <c r="S145" s="89"/>
      <c r="T145" s="89"/>
      <c r="U145" s="89"/>
      <c r="V145" s="90"/>
      <c r="W145" s="89"/>
      <c r="X145" s="89"/>
      <c r="Y145" s="89"/>
      <c r="Z145" s="89"/>
      <c r="AA145" s="89"/>
      <c r="AB145" s="89"/>
      <c r="AC145" s="89"/>
      <c r="AD145" s="89"/>
      <c r="AE145" s="89"/>
      <c r="AF145" s="89"/>
      <c r="AG145" s="89"/>
      <c r="AH145" s="89"/>
      <c r="AI145" s="89"/>
      <c r="AJ145" s="89"/>
      <c r="AK145" s="91"/>
      <c r="AL145" s="70"/>
      <c r="AM145" s="20"/>
      <c r="AN145" s="20"/>
    </row>
    <row r="146" spans="1:42" x14ac:dyDescent="0.25">
      <c r="A146" s="70"/>
      <c r="B146" s="70"/>
      <c r="C146" s="70"/>
      <c r="D146" s="87"/>
      <c r="E146" s="87"/>
      <c r="F146" s="87"/>
      <c r="G146" s="88"/>
      <c r="H146" s="89"/>
      <c r="I146" s="89"/>
      <c r="J146" s="89"/>
      <c r="K146" s="89"/>
      <c r="L146" s="89"/>
      <c r="M146" s="89"/>
      <c r="N146" s="89"/>
      <c r="O146" s="89"/>
      <c r="P146" s="89"/>
      <c r="Q146" s="89"/>
      <c r="R146" s="89"/>
      <c r="S146" s="89"/>
      <c r="T146" s="89"/>
      <c r="U146" s="89"/>
      <c r="V146" s="89"/>
      <c r="W146" s="89"/>
      <c r="X146" s="89"/>
      <c r="Y146" s="89"/>
      <c r="Z146" s="70"/>
      <c r="AA146" s="89"/>
      <c r="AB146" s="89"/>
      <c r="AC146" s="89"/>
      <c r="AD146" s="89"/>
      <c r="AE146" s="89"/>
      <c r="AF146" s="89"/>
      <c r="AG146" s="89"/>
      <c r="AH146" s="89"/>
      <c r="AI146" s="89"/>
      <c r="AJ146" s="89"/>
      <c r="AK146" s="70"/>
      <c r="AL146" s="70"/>
      <c r="AM146" s="20"/>
      <c r="AN146" s="20"/>
    </row>
    <row r="147" spans="1:42" x14ac:dyDescent="0.25">
      <c r="A147" s="70"/>
      <c r="B147" s="70"/>
      <c r="C147" s="70"/>
      <c r="D147" s="87"/>
      <c r="E147" s="87"/>
      <c r="F147" s="87"/>
      <c r="G147" s="88"/>
      <c r="H147" s="89"/>
      <c r="I147" s="89"/>
      <c r="J147" s="89"/>
      <c r="K147" s="89"/>
      <c r="L147" s="89"/>
      <c r="M147" s="89"/>
      <c r="N147" s="89"/>
      <c r="O147" s="89"/>
      <c r="P147" s="89"/>
      <c r="Q147" s="89"/>
      <c r="R147" s="89"/>
      <c r="S147" s="89"/>
      <c r="T147" s="89"/>
      <c r="U147" s="89"/>
      <c r="V147" s="89"/>
      <c r="W147" s="92"/>
      <c r="X147" s="89"/>
      <c r="Y147" s="89"/>
      <c r="Z147" s="89"/>
      <c r="AA147" s="89"/>
      <c r="AB147" s="89"/>
      <c r="AC147" s="89"/>
      <c r="AD147" s="89"/>
      <c r="AE147" s="89"/>
      <c r="AF147" s="89"/>
      <c r="AG147" s="89"/>
      <c r="AH147" s="89"/>
      <c r="AI147" s="89"/>
      <c r="AJ147" s="89"/>
      <c r="AK147" s="93"/>
      <c r="AL147" s="70"/>
      <c r="AM147" s="20"/>
      <c r="AN147" s="20"/>
    </row>
    <row r="148" spans="1:42" x14ac:dyDescent="0.25">
      <c r="A148" s="70"/>
      <c r="B148" s="70"/>
      <c r="C148" s="70"/>
      <c r="D148" s="87"/>
      <c r="E148" s="87"/>
      <c r="F148" s="87"/>
      <c r="G148" s="88"/>
      <c r="H148" s="89"/>
      <c r="I148" s="89"/>
      <c r="J148" s="89"/>
      <c r="K148" s="186"/>
      <c r="L148" s="89"/>
      <c r="M148" s="89"/>
      <c r="N148" s="89"/>
      <c r="O148" s="89"/>
      <c r="P148" s="94"/>
      <c r="Q148" s="95"/>
      <c r="R148" s="89"/>
      <c r="S148" s="89"/>
      <c r="T148" s="89"/>
      <c r="U148" s="94"/>
      <c r="V148" s="90"/>
      <c r="W148" s="94"/>
      <c r="X148" s="89"/>
      <c r="Y148" s="89"/>
      <c r="Z148" s="90"/>
      <c r="AA148" s="89"/>
      <c r="AB148" s="89"/>
      <c r="AC148" s="89"/>
      <c r="AD148" s="89"/>
      <c r="AE148" s="89"/>
      <c r="AF148" s="89"/>
      <c r="AG148" s="89"/>
      <c r="AH148" s="89"/>
      <c r="AI148" s="89"/>
      <c r="AJ148" s="89"/>
      <c r="AK148" s="69"/>
      <c r="AL148" s="70"/>
      <c r="AM148" s="71"/>
      <c r="AN148" s="71"/>
      <c r="AO148" s="69"/>
      <c r="AP148" s="69"/>
    </row>
    <row r="149" spans="1:42" x14ac:dyDescent="0.25">
      <c r="A149" s="70"/>
      <c r="B149" s="70"/>
      <c r="C149" s="70"/>
      <c r="D149" s="87"/>
      <c r="E149" s="87"/>
      <c r="F149" s="87"/>
      <c r="G149" s="88"/>
      <c r="H149" s="89"/>
      <c r="I149" s="89"/>
      <c r="J149" s="89"/>
      <c r="K149" s="186"/>
      <c r="L149" s="89"/>
      <c r="M149" s="89"/>
      <c r="N149" s="89"/>
      <c r="O149" s="89"/>
      <c r="P149" s="94"/>
      <c r="Q149" s="95"/>
      <c r="R149" s="89"/>
      <c r="S149" s="89"/>
      <c r="T149" s="89"/>
      <c r="U149" s="94"/>
      <c r="V149" s="90"/>
      <c r="W149" s="96"/>
      <c r="X149" s="89"/>
      <c r="Y149" s="89"/>
      <c r="Z149" s="90"/>
      <c r="AA149" s="89"/>
      <c r="AB149" s="89"/>
      <c r="AC149" s="89"/>
      <c r="AD149" s="89"/>
      <c r="AE149" s="89"/>
      <c r="AF149" s="89"/>
      <c r="AG149" s="89"/>
      <c r="AH149" s="89"/>
      <c r="AI149" s="89"/>
      <c r="AJ149" s="89"/>
      <c r="AK149" s="69"/>
      <c r="AL149" s="70"/>
      <c r="AM149" s="71"/>
      <c r="AN149" s="71"/>
      <c r="AO149" s="69"/>
      <c r="AP149" s="69"/>
    </row>
    <row r="150" spans="1:42" x14ac:dyDescent="0.25">
      <c r="A150" s="70"/>
      <c r="B150" s="70"/>
      <c r="C150" s="70"/>
      <c r="D150" s="87"/>
      <c r="E150" s="87"/>
      <c r="F150" s="87"/>
      <c r="G150" s="88"/>
      <c r="H150" s="89"/>
      <c r="I150" s="89"/>
      <c r="J150" s="89"/>
      <c r="K150" s="186"/>
      <c r="L150" s="89"/>
      <c r="M150" s="89"/>
      <c r="N150" s="89"/>
      <c r="O150" s="89"/>
      <c r="P150" s="94"/>
      <c r="Q150" s="95"/>
      <c r="R150" s="89"/>
      <c r="S150" s="89"/>
      <c r="T150" s="89"/>
      <c r="U150" s="94"/>
      <c r="V150" s="90"/>
      <c r="W150" s="96"/>
      <c r="X150" s="89"/>
      <c r="Y150" s="89"/>
      <c r="Z150" s="90"/>
      <c r="AA150" s="89"/>
      <c r="AB150" s="89"/>
      <c r="AC150" s="89"/>
      <c r="AD150" s="89"/>
      <c r="AE150" s="89"/>
      <c r="AF150" s="89"/>
      <c r="AG150" s="89"/>
      <c r="AH150" s="89"/>
      <c r="AI150" s="89"/>
      <c r="AJ150" s="89"/>
      <c r="AK150" s="69"/>
      <c r="AL150" s="70"/>
      <c r="AM150" s="71"/>
      <c r="AN150" s="71"/>
      <c r="AO150" s="86"/>
      <c r="AP150" s="69"/>
    </row>
    <row r="151" spans="1:42" x14ac:dyDescent="0.25">
      <c r="A151" s="70"/>
      <c r="B151" s="70"/>
      <c r="C151" s="70"/>
      <c r="D151" s="87"/>
      <c r="E151" s="87"/>
      <c r="F151" s="87"/>
      <c r="G151" s="88"/>
      <c r="H151" s="89"/>
      <c r="I151" s="89"/>
      <c r="J151" s="89"/>
      <c r="K151" s="186"/>
      <c r="L151" s="89"/>
      <c r="M151" s="89"/>
      <c r="N151" s="89"/>
      <c r="O151" s="89"/>
      <c r="P151" s="94"/>
      <c r="Q151" s="95"/>
      <c r="R151" s="89"/>
      <c r="S151" s="89"/>
      <c r="T151" s="89"/>
      <c r="U151" s="94"/>
      <c r="V151" s="90"/>
      <c r="W151" s="96"/>
      <c r="X151" s="89"/>
      <c r="Y151" s="89"/>
      <c r="Z151" s="90"/>
      <c r="AA151" s="89"/>
      <c r="AB151" s="89"/>
      <c r="AC151" s="89"/>
      <c r="AD151" s="89"/>
      <c r="AE151" s="89"/>
      <c r="AF151" s="89"/>
      <c r="AG151" s="89"/>
      <c r="AH151" s="89"/>
      <c r="AI151" s="89"/>
      <c r="AJ151" s="89"/>
      <c r="AK151" s="69"/>
      <c r="AL151" s="70"/>
      <c r="AM151" s="71"/>
      <c r="AN151" s="71"/>
      <c r="AO151" s="69"/>
      <c r="AP151" s="69"/>
    </row>
    <row r="152" spans="1:42" x14ac:dyDescent="0.25">
      <c r="A152" s="70"/>
      <c r="B152" s="70"/>
      <c r="C152" s="70"/>
      <c r="D152" s="87"/>
      <c r="E152" s="87"/>
      <c r="F152" s="87"/>
      <c r="G152" s="88"/>
      <c r="H152" s="89"/>
      <c r="I152" s="89"/>
      <c r="J152" s="89"/>
      <c r="K152" s="96"/>
      <c r="L152" s="89"/>
      <c r="M152" s="89"/>
      <c r="N152" s="89"/>
      <c r="O152" s="89"/>
      <c r="P152" s="97"/>
      <c r="Q152" s="95"/>
      <c r="R152" s="89"/>
      <c r="S152" s="89"/>
      <c r="T152" s="89"/>
      <c r="U152" s="94"/>
      <c r="V152" s="90"/>
      <c r="W152" s="90"/>
      <c r="X152" s="89"/>
      <c r="Y152" s="89"/>
      <c r="Z152" s="90"/>
      <c r="AA152" s="89"/>
      <c r="AB152" s="89"/>
      <c r="AC152" s="89"/>
      <c r="AD152" s="89"/>
      <c r="AE152" s="89"/>
      <c r="AF152" s="89"/>
      <c r="AG152" s="89"/>
      <c r="AH152" s="89"/>
      <c r="AI152" s="89"/>
      <c r="AJ152" s="89"/>
      <c r="AK152" s="69"/>
      <c r="AL152" s="69"/>
      <c r="AM152" s="69"/>
      <c r="AN152" s="69"/>
      <c r="AO152" s="69"/>
      <c r="AP152" s="72"/>
    </row>
    <row r="153" spans="1:42" x14ac:dyDescent="0.25">
      <c r="A153" s="70"/>
      <c r="B153" s="70"/>
      <c r="C153" s="70"/>
      <c r="D153" s="87"/>
      <c r="E153" s="87"/>
      <c r="F153" s="87"/>
      <c r="G153" s="88"/>
      <c r="H153" s="89"/>
      <c r="I153" s="89"/>
      <c r="J153" s="89"/>
      <c r="K153" s="89"/>
      <c r="L153" s="89"/>
      <c r="M153" s="89"/>
      <c r="N153" s="89"/>
      <c r="O153" s="89"/>
      <c r="P153" s="89"/>
      <c r="Q153" s="90"/>
      <c r="R153" s="89"/>
      <c r="S153" s="89"/>
      <c r="T153" s="89"/>
      <c r="U153" s="89"/>
      <c r="V153" s="89"/>
      <c r="W153" s="89"/>
      <c r="X153" s="89"/>
      <c r="Y153" s="89"/>
      <c r="Z153" s="89"/>
      <c r="AA153" s="89"/>
      <c r="AB153" s="89"/>
      <c r="AC153" s="89"/>
      <c r="AD153" s="89"/>
      <c r="AE153" s="89"/>
      <c r="AF153" s="70"/>
      <c r="AG153" s="70"/>
      <c r="AH153" s="71"/>
      <c r="AI153" s="71"/>
      <c r="AJ153" s="70"/>
      <c r="AK153" s="73"/>
      <c r="AL153" s="73"/>
    </row>
    <row r="154" spans="1:42" x14ac:dyDescent="0.25">
      <c r="A154" s="70"/>
      <c r="B154" s="70"/>
      <c r="C154" s="70"/>
      <c r="D154" s="87"/>
      <c r="E154" s="87"/>
      <c r="F154" s="87"/>
      <c r="G154" s="88"/>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70"/>
      <c r="AG154" s="70"/>
      <c r="AH154" s="71"/>
      <c r="AI154" s="71"/>
      <c r="AJ154" s="70"/>
      <c r="AK154" s="73"/>
      <c r="AL154" s="70"/>
    </row>
    <row r="155" spans="1:42" x14ac:dyDescent="0.25">
      <c r="A155" s="70"/>
      <c r="B155" s="70"/>
      <c r="C155" s="70"/>
      <c r="D155" s="87"/>
      <c r="E155" s="87"/>
      <c r="F155" s="87"/>
      <c r="G155" s="88"/>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70"/>
      <c r="AG155" s="70"/>
      <c r="AH155" s="71"/>
      <c r="AI155" s="71"/>
      <c r="AJ155" s="70"/>
      <c r="AK155" s="70"/>
      <c r="AL155" s="70"/>
    </row>
    <row r="156" spans="1:42" x14ac:dyDescent="0.25">
      <c r="A156" s="70"/>
      <c r="B156" s="70"/>
      <c r="C156" s="70"/>
      <c r="D156" s="87"/>
      <c r="E156" s="87"/>
      <c r="F156" s="87"/>
      <c r="G156" s="88"/>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70"/>
      <c r="AG156" s="70"/>
      <c r="AH156" s="71"/>
      <c r="AI156" s="71"/>
      <c r="AJ156" s="70"/>
      <c r="AK156" s="70"/>
      <c r="AL156" s="70"/>
    </row>
    <row r="157" spans="1:42" s="55" customFormat="1" x14ac:dyDescent="0.25">
      <c r="A157" s="98"/>
      <c r="B157" s="98"/>
      <c r="C157" s="98"/>
      <c r="D157" s="99"/>
      <c r="E157" s="99"/>
      <c r="F157" s="99"/>
      <c r="G157" s="100"/>
      <c r="H157" s="89"/>
      <c r="I157" s="101"/>
      <c r="J157" s="101"/>
      <c r="K157" s="101"/>
      <c r="L157" s="101"/>
      <c r="M157" s="101"/>
      <c r="N157" s="101"/>
      <c r="O157" s="102"/>
      <c r="P157" s="187"/>
      <c r="Q157" s="188"/>
      <c r="R157" s="102"/>
      <c r="S157" s="102"/>
      <c r="T157" s="102"/>
      <c r="U157" s="105"/>
      <c r="V157" s="102"/>
      <c r="W157" s="102"/>
      <c r="X157" s="102"/>
      <c r="Y157" s="102"/>
      <c r="Z157" s="98"/>
      <c r="AA157" s="98"/>
      <c r="AB157" s="106"/>
      <c r="AC157" s="106"/>
      <c r="AD157" s="98"/>
      <c r="AE157" s="98"/>
      <c r="AF157" s="107"/>
      <c r="AG157" s="98"/>
      <c r="AH157" s="98"/>
      <c r="AI157" s="98"/>
      <c r="AJ157" s="107"/>
      <c r="AK157" s="98"/>
      <c r="AL157" s="98"/>
    </row>
    <row r="158" spans="1:42" x14ac:dyDescent="0.25">
      <c r="A158" s="70"/>
      <c r="B158" s="70"/>
      <c r="C158" s="70"/>
      <c r="D158" s="87"/>
      <c r="E158" s="87"/>
      <c r="F158" s="87"/>
      <c r="G158" s="88"/>
      <c r="H158" s="89"/>
      <c r="I158" s="89"/>
      <c r="J158" s="89"/>
      <c r="K158" s="94"/>
      <c r="L158" s="94"/>
      <c r="M158" s="94"/>
      <c r="N158" s="94"/>
      <c r="O158" s="89"/>
      <c r="P158" s="187"/>
      <c r="Q158" s="188"/>
      <c r="R158" s="89"/>
      <c r="S158" s="89"/>
      <c r="T158" s="89"/>
      <c r="U158" s="105"/>
      <c r="V158" s="89"/>
      <c r="W158" s="89"/>
      <c r="X158" s="89"/>
      <c r="Y158" s="89"/>
      <c r="Z158" s="70"/>
      <c r="AA158" s="70"/>
      <c r="AB158" s="71"/>
      <c r="AC158" s="71"/>
      <c r="AD158" s="70"/>
      <c r="AE158" s="70"/>
      <c r="AF158" s="108"/>
      <c r="AG158" s="70"/>
      <c r="AH158" s="70"/>
      <c r="AI158" s="70"/>
      <c r="AJ158" s="107"/>
      <c r="AK158" s="70"/>
      <c r="AL158" s="70"/>
    </row>
    <row r="159" spans="1:42" x14ac:dyDescent="0.25">
      <c r="A159" s="70"/>
      <c r="B159" s="70"/>
      <c r="C159" s="70"/>
      <c r="D159" s="87"/>
      <c r="E159" s="87"/>
      <c r="F159" s="87"/>
      <c r="G159" s="88"/>
      <c r="H159" s="89"/>
      <c r="I159" s="89"/>
      <c r="J159" s="89"/>
      <c r="K159" s="94"/>
      <c r="L159" s="94"/>
      <c r="M159" s="94"/>
      <c r="N159" s="94"/>
      <c r="O159" s="89"/>
      <c r="P159" s="187"/>
      <c r="Q159" s="188"/>
      <c r="R159" s="89"/>
      <c r="S159" s="89"/>
      <c r="T159" s="89"/>
      <c r="U159" s="105"/>
      <c r="V159" s="89"/>
      <c r="W159" s="89"/>
      <c r="X159" s="89"/>
      <c r="Y159" s="89"/>
      <c r="Z159" s="70"/>
      <c r="AA159" s="70"/>
      <c r="AB159" s="71"/>
      <c r="AC159" s="71"/>
      <c r="AD159" s="70"/>
      <c r="AE159" s="70"/>
      <c r="AF159" s="91"/>
      <c r="AG159" s="70"/>
      <c r="AH159" s="70"/>
      <c r="AI159" s="70"/>
      <c r="AJ159" s="107"/>
      <c r="AK159" s="70"/>
      <c r="AL159" s="70"/>
    </row>
    <row r="160" spans="1:42" x14ac:dyDescent="0.25">
      <c r="A160" s="70"/>
      <c r="B160" s="70"/>
      <c r="C160" s="70"/>
      <c r="D160" s="87"/>
      <c r="E160" s="87"/>
      <c r="F160" s="87"/>
      <c r="G160" s="88"/>
      <c r="H160" s="89"/>
      <c r="I160" s="89"/>
      <c r="J160" s="89"/>
      <c r="K160" s="89"/>
      <c r="L160" s="89"/>
      <c r="M160" s="89"/>
      <c r="N160" s="89"/>
      <c r="O160" s="89"/>
      <c r="P160" s="187"/>
      <c r="Q160" s="188"/>
      <c r="R160" s="89"/>
      <c r="S160" s="89"/>
      <c r="T160" s="89"/>
      <c r="U160" s="105"/>
      <c r="V160" s="89"/>
      <c r="W160" s="89"/>
      <c r="X160" s="89"/>
      <c r="Y160" s="89"/>
      <c r="Z160" s="89"/>
      <c r="AA160" s="89"/>
      <c r="AB160" s="89"/>
      <c r="AC160" s="89"/>
      <c r="AD160" s="89"/>
      <c r="AE160" s="89"/>
      <c r="AF160" s="108"/>
      <c r="AG160" s="70"/>
      <c r="AH160" s="71"/>
      <c r="AI160" s="71"/>
      <c r="AJ160" s="107"/>
      <c r="AK160" s="70"/>
      <c r="AL160" s="70"/>
    </row>
    <row r="161" spans="1:38" x14ac:dyDescent="0.25">
      <c r="A161" s="70"/>
      <c r="B161" s="70"/>
      <c r="C161" s="70"/>
      <c r="D161" s="87"/>
      <c r="E161" s="87"/>
      <c r="F161" s="87"/>
      <c r="G161" s="88"/>
      <c r="H161" s="89"/>
      <c r="I161" s="89"/>
      <c r="J161" s="89"/>
      <c r="K161" s="89"/>
      <c r="L161" s="89"/>
      <c r="M161" s="89"/>
      <c r="N161" s="89"/>
      <c r="O161" s="89"/>
      <c r="P161" s="187"/>
      <c r="Q161" s="188"/>
      <c r="R161" s="89"/>
      <c r="S161" s="89"/>
      <c r="T161" s="89"/>
      <c r="U161" s="105"/>
      <c r="V161" s="89"/>
      <c r="W161" s="89"/>
      <c r="X161" s="89"/>
      <c r="Y161" s="89"/>
      <c r="Z161" s="89"/>
      <c r="AA161" s="89"/>
      <c r="AB161" s="89"/>
      <c r="AC161" s="89"/>
      <c r="AD161" s="89"/>
      <c r="AE161" s="89"/>
      <c r="AF161" s="73"/>
      <c r="AG161" s="70"/>
      <c r="AH161" s="71"/>
      <c r="AI161" s="71"/>
      <c r="AJ161" s="70"/>
      <c r="AK161" s="70"/>
      <c r="AL161" s="70"/>
    </row>
    <row r="162" spans="1:38" x14ac:dyDescent="0.25">
      <c r="A162" s="70"/>
      <c r="B162" s="70"/>
      <c r="C162" s="70"/>
      <c r="D162" s="87"/>
      <c r="E162" s="87"/>
      <c r="F162" s="87"/>
      <c r="G162" s="88"/>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70"/>
      <c r="AG162" s="70"/>
      <c r="AH162" s="71"/>
      <c r="AI162" s="71"/>
      <c r="AJ162" s="70"/>
      <c r="AK162" s="70"/>
      <c r="AL162" s="70"/>
    </row>
    <row r="163" spans="1:38" x14ac:dyDescent="0.25">
      <c r="A163" s="70"/>
      <c r="B163" s="70"/>
      <c r="C163" s="70"/>
      <c r="D163" s="87"/>
      <c r="E163" s="87"/>
      <c r="F163" s="87"/>
      <c r="G163" s="88"/>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70"/>
      <c r="AG163" s="70"/>
      <c r="AH163" s="71"/>
      <c r="AI163" s="71"/>
      <c r="AJ163" s="70"/>
      <c r="AK163" s="70"/>
      <c r="AL163" s="70"/>
    </row>
    <row r="164" spans="1:38" x14ac:dyDescent="0.25">
      <c r="A164" s="70"/>
      <c r="B164" s="70"/>
      <c r="C164" s="70"/>
      <c r="D164" s="87"/>
      <c r="E164" s="87"/>
      <c r="F164" s="87"/>
      <c r="G164" s="88"/>
      <c r="H164" s="103"/>
      <c r="I164" s="104"/>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70"/>
      <c r="AG164" s="70"/>
      <c r="AH164" s="71"/>
      <c r="AI164" s="71"/>
      <c r="AJ164" s="70"/>
      <c r="AK164" s="70"/>
      <c r="AL164" s="70"/>
    </row>
    <row r="165" spans="1:38" x14ac:dyDescent="0.25">
      <c r="A165" s="70"/>
      <c r="B165" s="70"/>
      <c r="C165" s="70"/>
      <c r="D165" s="87"/>
      <c r="E165" s="87"/>
      <c r="F165" s="87"/>
      <c r="G165" s="88"/>
      <c r="H165" s="103"/>
      <c r="I165" s="104"/>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70"/>
      <c r="AG165" s="70"/>
      <c r="AH165" s="71"/>
      <c r="AI165" s="71"/>
      <c r="AJ165" s="70"/>
      <c r="AK165" s="70"/>
      <c r="AL165" s="70"/>
    </row>
    <row r="166" spans="1:38" x14ac:dyDescent="0.25">
      <c r="A166" s="70"/>
      <c r="B166" s="70"/>
      <c r="C166" s="70"/>
      <c r="D166" s="87"/>
      <c r="E166" s="87"/>
      <c r="F166" s="87"/>
      <c r="G166" s="88"/>
      <c r="H166" s="103"/>
      <c r="I166" s="104"/>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70"/>
      <c r="AG166" s="70"/>
      <c r="AH166" s="71"/>
      <c r="AI166" s="71"/>
      <c r="AJ166" s="70"/>
      <c r="AK166" s="70"/>
      <c r="AL166" s="70"/>
    </row>
    <row r="167" spans="1:38" x14ac:dyDescent="0.25">
      <c r="A167" s="70"/>
      <c r="B167" s="70"/>
      <c r="C167" s="70"/>
      <c r="D167" s="87"/>
      <c r="E167" s="87"/>
      <c r="F167" s="87"/>
      <c r="G167" s="88"/>
      <c r="H167" s="103"/>
      <c r="I167" s="104"/>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70"/>
      <c r="AG167" s="70"/>
      <c r="AH167" s="71"/>
      <c r="AI167" s="71"/>
      <c r="AJ167" s="70"/>
      <c r="AK167" s="70"/>
      <c r="AL167" s="70"/>
    </row>
    <row r="168" spans="1:38" x14ac:dyDescent="0.25">
      <c r="A168" s="70"/>
      <c r="B168" s="70"/>
      <c r="C168" s="70"/>
      <c r="D168" s="87"/>
      <c r="E168" s="87"/>
      <c r="F168" s="87"/>
      <c r="G168" s="88"/>
      <c r="H168" s="103"/>
      <c r="I168" s="104"/>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70"/>
      <c r="AG168" s="70"/>
      <c r="AH168" s="71"/>
      <c r="AI168" s="71"/>
      <c r="AJ168" s="70"/>
      <c r="AK168" s="70"/>
      <c r="AL168" s="70"/>
    </row>
    <row r="169" spans="1:38" x14ac:dyDescent="0.25">
      <c r="A169" s="70"/>
      <c r="B169" s="70"/>
      <c r="C169" s="70"/>
      <c r="D169" s="87"/>
      <c r="E169" s="87"/>
      <c r="F169" s="87"/>
      <c r="G169" s="88"/>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70"/>
      <c r="AG169" s="70"/>
      <c r="AH169" s="71"/>
      <c r="AI169" s="71"/>
      <c r="AJ169" s="70"/>
      <c r="AK169" s="70"/>
      <c r="AL169" s="70"/>
    </row>
    <row r="170" spans="1:38" x14ac:dyDescent="0.25">
      <c r="A170" s="70"/>
      <c r="B170" s="70"/>
      <c r="C170" s="70"/>
      <c r="D170" s="87"/>
      <c r="E170" s="87"/>
      <c r="F170" s="87"/>
      <c r="G170" s="88"/>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70"/>
      <c r="AG170" s="70"/>
      <c r="AH170" s="71"/>
      <c r="AI170" s="71"/>
      <c r="AJ170" s="70"/>
      <c r="AK170" s="70"/>
      <c r="AL170" s="70"/>
    </row>
  </sheetData>
  <mergeCells count="254">
    <mergeCell ref="H6:H8"/>
    <mergeCell ref="AK6:AK8"/>
    <mergeCell ref="B6:D7"/>
    <mergeCell ref="I6:AE6"/>
    <mergeCell ref="V7:Z7"/>
    <mergeCell ref="AA7:AE7"/>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E6:E8"/>
    <mergeCell ref="AP9:AP14"/>
    <mergeCell ref="AM9:AM14"/>
    <mergeCell ref="A144:AP144"/>
    <mergeCell ref="AO135:AO140"/>
    <mergeCell ref="AP135:AP140"/>
    <mergeCell ref="AN9:AN14"/>
    <mergeCell ref="AO9:AO14"/>
    <mergeCell ref="A141:F143"/>
    <mergeCell ref="A6:A8"/>
    <mergeCell ref="AN6:AN8"/>
    <mergeCell ref="AO6:AO8"/>
    <mergeCell ref="AP6:AP8"/>
    <mergeCell ref="B9:B14"/>
    <mergeCell ref="C9:C14"/>
    <mergeCell ref="D9:D14"/>
    <mergeCell ref="B135:B140"/>
    <mergeCell ref="C135:C140"/>
    <mergeCell ref="E9:E14"/>
    <mergeCell ref="AL9:AL14"/>
    <mergeCell ref="AL6:AL8"/>
    <mergeCell ref="E135:E140"/>
    <mergeCell ref="AL135:AL140"/>
    <mergeCell ref="AM135:AM140"/>
    <mergeCell ref="G6:G8"/>
    <mergeCell ref="F9:F14"/>
    <mergeCell ref="AN135:AN140"/>
    <mergeCell ref="D135:D140"/>
    <mergeCell ref="F135:F140"/>
    <mergeCell ref="AL99:AL104"/>
    <mergeCell ref="AM99:AM104"/>
    <mergeCell ref="AN99:AN104"/>
    <mergeCell ref="AL39:AL44"/>
    <mergeCell ref="AM39:AM44"/>
    <mergeCell ref="AN39:AN44"/>
    <mergeCell ref="AL27:AL32"/>
    <mergeCell ref="AM27:AM32"/>
    <mergeCell ref="AN27:AN32"/>
    <mergeCell ref="AL15:AL20"/>
    <mergeCell ref="AM15:AM20"/>
    <mergeCell ref="AN15:AN20"/>
    <mergeCell ref="AL51:AL56"/>
    <mergeCell ref="AM51:AM56"/>
    <mergeCell ref="AN51:AN56"/>
    <mergeCell ref="AL63:AL68"/>
    <mergeCell ref="AM63:AM68"/>
    <mergeCell ref="AN63:AN68"/>
    <mergeCell ref="D81:D86"/>
    <mergeCell ref="E81:E86"/>
    <mergeCell ref="AO99:AO104"/>
    <mergeCell ref="AP99:AP104"/>
    <mergeCell ref="B105:B110"/>
    <mergeCell ref="C105:C110"/>
    <mergeCell ref="D105:D110"/>
    <mergeCell ref="E105:E110"/>
    <mergeCell ref="F105:F110"/>
    <mergeCell ref="AL105:AL110"/>
    <mergeCell ref="AM105:AM110"/>
    <mergeCell ref="AN105:AN110"/>
    <mergeCell ref="AO105:AO110"/>
    <mergeCell ref="AP105:AP110"/>
    <mergeCell ref="B99:B104"/>
    <mergeCell ref="C99:C104"/>
    <mergeCell ref="D99:D104"/>
    <mergeCell ref="E99:E104"/>
    <mergeCell ref="F99:F104"/>
    <mergeCell ref="AO39:AO44"/>
    <mergeCell ref="AP39:AP44"/>
    <mergeCell ref="B45:B50"/>
    <mergeCell ref="C45:C50"/>
    <mergeCell ref="D45:D50"/>
    <mergeCell ref="E45:E50"/>
    <mergeCell ref="F45:F50"/>
    <mergeCell ref="AL45:AL50"/>
    <mergeCell ref="AM45:AM50"/>
    <mergeCell ref="AN45:AN50"/>
    <mergeCell ref="AO45:AO50"/>
    <mergeCell ref="AP45:AP50"/>
    <mergeCell ref="B39:B44"/>
    <mergeCell ref="C39:C44"/>
    <mergeCell ref="D39:D44"/>
    <mergeCell ref="E39:E44"/>
    <mergeCell ref="F39:F44"/>
    <mergeCell ref="AO27:AO32"/>
    <mergeCell ref="AP27:AP32"/>
    <mergeCell ref="B33:B38"/>
    <mergeCell ref="C33:C38"/>
    <mergeCell ref="D33:D38"/>
    <mergeCell ref="E33:E38"/>
    <mergeCell ref="F33:F38"/>
    <mergeCell ref="AL33:AL38"/>
    <mergeCell ref="AM33:AM38"/>
    <mergeCell ref="AN33:AN38"/>
    <mergeCell ref="AO33:AO38"/>
    <mergeCell ref="AP33:AP38"/>
    <mergeCell ref="B27:B32"/>
    <mergeCell ref="C27:C32"/>
    <mergeCell ref="D27:D32"/>
    <mergeCell ref="E27:E32"/>
    <mergeCell ref="F27:F32"/>
    <mergeCell ref="AO15:AO20"/>
    <mergeCell ref="AP15:AP20"/>
    <mergeCell ref="B15:B20"/>
    <mergeCell ref="C15:C20"/>
    <mergeCell ref="D15:D20"/>
    <mergeCell ref="E15:E20"/>
    <mergeCell ref="F15:F20"/>
    <mergeCell ref="AL21:AL26"/>
    <mergeCell ref="AM21:AM26"/>
    <mergeCell ref="AN21:AN26"/>
    <mergeCell ref="AO21:AO26"/>
    <mergeCell ref="AP21:AP26"/>
    <mergeCell ref="B21:B26"/>
    <mergeCell ref="C21:C26"/>
    <mergeCell ref="D21:D26"/>
    <mergeCell ref="E21:E26"/>
    <mergeCell ref="F21:F26"/>
    <mergeCell ref="AO51:AO56"/>
    <mergeCell ref="AP51:AP56"/>
    <mergeCell ref="B51:B56"/>
    <mergeCell ref="C51:C56"/>
    <mergeCell ref="D51:D56"/>
    <mergeCell ref="E51:E56"/>
    <mergeCell ref="F51:F56"/>
    <mergeCell ref="AL57:AL62"/>
    <mergeCell ref="AM57:AM62"/>
    <mergeCell ref="AN57:AN62"/>
    <mergeCell ref="AO57:AO62"/>
    <mergeCell ref="AP57:AP62"/>
    <mergeCell ref="B57:B62"/>
    <mergeCell ref="C57:C62"/>
    <mergeCell ref="D57:D62"/>
    <mergeCell ref="E57:E62"/>
    <mergeCell ref="F57:F62"/>
    <mergeCell ref="AO63:AO68"/>
    <mergeCell ref="AP63:AP68"/>
    <mergeCell ref="B63:B68"/>
    <mergeCell ref="C63:C68"/>
    <mergeCell ref="D63:D68"/>
    <mergeCell ref="E63:E68"/>
    <mergeCell ref="F63:F68"/>
    <mergeCell ref="AL93:AL98"/>
    <mergeCell ref="AM93:AM98"/>
    <mergeCell ref="AN93:AN98"/>
    <mergeCell ref="AO93:AO98"/>
    <mergeCell ref="AP93:AP98"/>
    <mergeCell ref="B93:B98"/>
    <mergeCell ref="C93:C98"/>
    <mergeCell ref="D93:D98"/>
    <mergeCell ref="E93:E98"/>
    <mergeCell ref="F93:F98"/>
    <mergeCell ref="AL81:AL86"/>
    <mergeCell ref="AM81:AM86"/>
    <mergeCell ref="AN81:AN86"/>
    <mergeCell ref="AO81:AO86"/>
    <mergeCell ref="AP81:AP86"/>
    <mergeCell ref="B81:B86"/>
    <mergeCell ref="C81:C86"/>
    <mergeCell ref="F81:F86"/>
    <mergeCell ref="AL87:AL92"/>
    <mergeCell ref="AM87:AM92"/>
    <mergeCell ref="AN87:AN92"/>
    <mergeCell ref="AO87:AO92"/>
    <mergeCell ref="AP87:AP92"/>
    <mergeCell ref="B87:B92"/>
    <mergeCell ref="C87:C92"/>
    <mergeCell ref="D87:D92"/>
    <mergeCell ref="E87:E92"/>
    <mergeCell ref="F87:F92"/>
    <mergeCell ref="AL69:AL74"/>
    <mergeCell ref="AM69:AM74"/>
    <mergeCell ref="AN69:AN74"/>
    <mergeCell ref="AO69:AO74"/>
    <mergeCell ref="AP69:AP74"/>
    <mergeCell ref="B69:B74"/>
    <mergeCell ref="C69:C74"/>
    <mergeCell ref="D69:D74"/>
    <mergeCell ref="E69:E74"/>
    <mergeCell ref="F69:F74"/>
    <mergeCell ref="AL75:AL80"/>
    <mergeCell ref="AM75:AM80"/>
    <mergeCell ref="AN75:AN80"/>
    <mergeCell ref="AO75:AO80"/>
    <mergeCell ref="AP75:AP80"/>
    <mergeCell ref="B75:B80"/>
    <mergeCell ref="C75:C80"/>
    <mergeCell ref="D75:D80"/>
    <mergeCell ref="E75:E80"/>
    <mergeCell ref="F75:F80"/>
    <mergeCell ref="AL111:AL116"/>
    <mergeCell ref="AM111:AM116"/>
    <mergeCell ref="AN111:AN116"/>
    <mergeCell ref="AO111:AO116"/>
    <mergeCell ref="AP111:AP116"/>
    <mergeCell ref="B111:B116"/>
    <mergeCell ref="C111:C116"/>
    <mergeCell ref="D111:D116"/>
    <mergeCell ref="E111:E116"/>
    <mergeCell ref="F111:F116"/>
    <mergeCell ref="AL123:AL128"/>
    <mergeCell ref="AM123:AM128"/>
    <mergeCell ref="AN123:AN128"/>
    <mergeCell ref="AO123:AO128"/>
    <mergeCell ref="AP123:AP128"/>
    <mergeCell ref="B123:B128"/>
    <mergeCell ref="C123:C128"/>
    <mergeCell ref="D123:D128"/>
    <mergeCell ref="E123:E128"/>
    <mergeCell ref="F123:F128"/>
    <mergeCell ref="A51:A98"/>
    <mergeCell ref="A9:A50"/>
    <mergeCell ref="A99:A116"/>
    <mergeCell ref="A117:A140"/>
    <mergeCell ref="AP129:AP134"/>
    <mergeCell ref="F129:F134"/>
    <mergeCell ref="AL129:AL134"/>
    <mergeCell ref="AM129:AM134"/>
    <mergeCell ref="AN129:AN134"/>
    <mergeCell ref="AO129:AO134"/>
    <mergeCell ref="B129:B134"/>
    <mergeCell ref="C129:C134"/>
    <mergeCell ref="D129:D134"/>
    <mergeCell ref="E129:E134"/>
    <mergeCell ref="AL117:AL122"/>
    <mergeCell ref="AM117:AM122"/>
    <mergeCell ref="AN117:AN122"/>
    <mergeCell ref="AO117:AO122"/>
    <mergeCell ref="AP117:AP122"/>
    <mergeCell ref="B117:B122"/>
    <mergeCell ref="C117:C122"/>
    <mergeCell ref="D117:D122"/>
    <mergeCell ref="E117:E122"/>
    <mergeCell ref="F117:F122"/>
  </mergeCells>
  <dataValidations count="1">
    <dataValidation type="list" allowBlank="1" showInputMessage="1" showErrorMessage="1" sqref="D9:D140" xr:uid="{00000000-0002-0000-0100-000000000000}">
      <formula1>$AS$2:$AS$5</formula1>
    </dataValidation>
  </dataValidations>
  <printOptions horizontalCentered="1"/>
  <pageMargins left="0.19685039370078741" right="0.19685039370078741" top="0.15748031496062992" bottom="0" header="0.27559055118110237" footer="0"/>
  <pageSetup scale="30" fitToHeight="0" pageOrder="overThenDown" orientation="landscape" r:id="rId1"/>
  <headerFooter>
    <oddFooter>&amp;R&amp;N</oddFooter>
  </headerFooter>
  <colBreaks count="1" manualBreakCount="1">
    <brk id="22" max="2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
  <sheetViews>
    <sheetView view="pageBreakPreview" topLeftCell="D53" zoomScale="80" zoomScaleNormal="50" zoomScaleSheetLayoutView="80" workbookViewId="0">
      <selection activeCell="V68" sqref="V68:V69"/>
    </sheetView>
  </sheetViews>
  <sheetFormatPr baseColWidth="10" defaultColWidth="11.42578125" defaultRowHeight="15" x14ac:dyDescent="0.25"/>
  <cols>
    <col min="1" max="1" width="12.28515625" style="9" hidden="1" customWidth="1"/>
    <col min="2" max="2" width="18.42578125" style="9" customWidth="1"/>
    <col min="3" max="3" width="34.5703125" style="23" customWidth="1"/>
    <col min="4" max="4" width="6.7109375" style="9" customWidth="1"/>
    <col min="5" max="5" width="7.140625" style="9" customWidth="1"/>
    <col min="6" max="6" width="9.42578125" style="9" customWidth="1"/>
    <col min="7" max="7" width="9.140625" style="9" hidden="1" customWidth="1"/>
    <col min="8" max="8" width="7.7109375" style="9" hidden="1" customWidth="1"/>
    <col min="9" max="9" width="9" style="9" hidden="1" customWidth="1"/>
    <col min="10" max="10" width="7" style="9" hidden="1" customWidth="1"/>
    <col min="11" max="12" width="9.85546875" style="9" hidden="1" customWidth="1"/>
    <col min="13" max="13" width="9.85546875" style="9" customWidth="1"/>
    <col min="14" max="14" width="9.85546875" style="10" customWidth="1"/>
    <col min="15" max="15" width="9.5703125" style="10" customWidth="1"/>
    <col min="16" max="18" width="9.5703125" style="10" hidden="1" customWidth="1"/>
    <col min="19" max="19" width="9.7109375" style="10" customWidth="1"/>
    <col min="20" max="20" width="20.140625" style="10" customWidth="1"/>
    <col min="21" max="21" width="31.5703125" style="10" customWidth="1"/>
    <col min="22" max="22" width="88.28515625" style="14" customWidth="1"/>
    <col min="24" max="30" width="11.42578125" style="14"/>
    <col min="31" max="16384" width="11.42578125" style="9"/>
  </cols>
  <sheetData>
    <row r="1" spans="1:23" s="11" customFormat="1" ht="33" customHeight="1" x14ac:dyDescent="0.25">
      <c r="A1" s="797"/>
      <c r="B1" s="798"/>
      <c r="C1" s="803" t="s">
        <v>0</v>
      </c>
      <c r="D1" s="803"/>
      <c r="E1" s="803"/>
      <c r="F1" s="803"/>
      <c r="G1" s="803"/>
      <c r="H1" s="803"/>
      <c r="I1" s="803"/>
      <c r="J1" s="803"/>
      <c r="K1" s="803"/>
      <c r="L1" s="803"/>
      <c r="M1" s="803"/>
      <c r="N1" s="803"/>
      <c r="O1" s="803"/>
      <c r="P1" s="803"/>
      <c r="Q1" s="803"/>
      <c r="R1" s="803"/>
      <c r="S1" s="803"/>
      <c r="T1" s="803"/>
      <c r="U1" s="803"/>
      <c r="V1" s="804"/>
      <c r="W1"/>
    </row>
    <row r="2" spans="1:23" s="11" customFormat="1" ht="30" customHeight="1" x14ac:dyDescent="0.25">
      <c r="A2" s="799"/>
      <c r="B2" s="800"/>
      <c r="C2" s="805" t="s">
        <v>113</v>
      </c>
      <c r="D2" s="805"/>
      <c r="E2" s="805"/>
      <c r="F2" s="805"/>
      <c r="G2" s="805"/>
      <c r="H2" s="805"/>
      <c r="I2" s="805"/>
      <c r="J2" s="805"/>
      <c r="K2" s="805"/>
      <c r="L2" s="805"/>
      <c r="M2" s="805"/>
      <c r="N2" s="805"/>
      <c r="O2" s="805"/>
      <c r="P2" s="805"/>
      <c r="Q2" s="805"/>
      <c r="R2" s="805"/>
      <c r="S2" s="805"/>
      <c r="T2" s="805"/>
      <c r="U2" s="805"/>
      <c r="V2" s="806"/>
      <c r="W2"/>
    </row>
    <row r="3" spans="1:23" s="11" customFormat="1" ht="27.75" customHeight="1" x14ac:dyDescent="0.25">
      <c r="A3" s="799"/>
      <c r="B3" s="800"/>
      <c r="C3" s="30" t="s">
        <v>1</v>
      </c>
      <c r="D3" s="807" t="s">
        <v>115</v>
      </c>
      <c r="E3" s="807"/>
      <c r="F3" s="807"/>
      <c r="G3" s="807"/>
      <c r="H3" s="807"/>
      <c r="I3" s="807"/>
      <c r="J3" s="807"/>
      <c r="K3" s="807"/>
      <c r="L3" s="807"/>
      <c r="M3" s="807"/>
      <c r="N3" s="807"/>
      <c r="O3" s="807"/>
      <c r="P3" s="807"/>
      <c r="Q3" s="807"/>
      <c r="R3" s="807"/>
      <c r="S3" s="807"/>
      <c r="T3" s="807"/>
      <c r="U3" s="807"/>
      <c r="V3" s="808"/>
      <c r="W3"/>
    </row>
    <row r="4" spans="1:23" s="11" customFormat="1" ht="33" customHeight="1" thickBot="1" x14ac:dyDescent="0.3">
      <c r="A4" s="801"/>
      <c r="B4" s="802"/>
      <c r="C4" s="44" t="s">
        <v>16</v>
      </c>
      <c r="D4" s="809" t="s">
        <v>116</v>
      </c>
      <c r="E4" s="809"/>
      <c r="F4" s="809"/>
      <c r="G4" s="809"/>
      <c r="H4" s="809"/>
      <c r="I4" s="809"/>
      <c r="J4" s="809"/>
      <c r="K4" s="809"/>
      <c r="L4" s="809"/>
      <c r="M4" s="809"/>
      <c r="N4" s="809"/>
      <c r="O4" s="809"/>
      <c r="P4" s="809"/>
      <c r="Q4" s="809"/>
      <c r="R4" s="809"/>
      <c r="S4" s="809"/>
      <c r="T4" s="809"/>
      <c r="U4" s="809"/>
      <c r="V4" s="810"/>
      <c r="W4"/>
    </row>
    <row r="5" spans="1:23" s="11" customFormat="1" ht="15.75" thickBot="1" x14ac:dyDescent="0.3">
      <c r="A5" s="12"/>
      <c r="B5" s="9"/>
      <c r="C5" s="21"/>
      <c r="D5" s="9"/>
      <c r="E5" s="9"/>
      <c r="F5" s="9"/>
      <c r="G5" s="9"/>
      <c r="H5" s="9"/>
      <c r="I5" s="9"/>
      <c r="J5" s="9"/>
      <c r="K5" s="9"/>
      <c r="L5" s="9"/>
      <c r="M5" s="9"/>
      <c r="N5" s="10"/>
      <c r="O5" s="10"/>
      <c r="P5" s="10"/>
      <c r="Q5" s="10"/>
      <c r="R5" s="10"/>
      <c r="S5" s="10"/>
      <c r="T5" s="10"/>
      <c r="U5" s="10"/>
      <c r="W5"/>
    </row>
    <row r="6" spans="1:23" s="13" customFormat="1" ht="41.25" customHeight="1" x14ac:dyDescent="0.25">
      <c r="A6" s="816" t="s">
        <v>62</v>
      </c>
      <c r="B6" s="794" t="s">
        <v>63</v>
      </c>
      <c r="C6" s="813" t="s">
        <v>64</v>
      </c>
      <c r="D6" s="814" t="s">
        <v>65</v>
      </c>
      <c r="E6" s="815"/>
      <c r="F6" s="794" t="s">
        <v>399</v>
      </c>
      <c r="G6" s="794"/>
      <c r="H6" s="794"/>
      <c r="I6" s="794"/>
      <c r="J6" s="794"/>
      <c r="K6" s="794"/>
      <c r="L6" s="794"/>
      <c r="M6" s="794"/>
      <c r="N6" s="794"/>
      <c r="O6" s="794"/>
      <c r="P6" s="794"/>
      <c r="Q6" s="794"/>
      <c r="R6" s="794"/>
      <c r="S6" s="794"/>
      <c r="T6" s="794" t="s">
        <v>69</v>
      </c>
      <c r="U6" s="794"/>
      <c r="V6" s="811" t="s">
        <v>496</v>
      </c>
      <c r="W6"/>
    </row>
    <row r="7" spans="1:23" s="13" customFormat="1" ht="44.25" customHeight="1" thickBot="1" x14ac:dyDescent="0.3">
      <c r="A7" s="817"/>
      <c r="B7" s="818"/>
      <c r="C7" s="754"/>
      <c r="D7" s="273" t="s">
        <v>66</v>
      </c>
      <c r="E7" s="273" t="s">
        <v>67</v>
      </c>
      <c r="F7" s="273" t="s">
        <v>68</v>
      </c>
      <c r="G7" s="274" t="s">
        <v>17</v>
      </c>
      <c r="H7" s="274" t="s">
        <v>18</v>
      </c>
      <c r="I7" s="274" t="s">
        <v>19</v>
      </c>
      <c r="J7" s="274" t="s">
        <v>20</v>
      </c>
      <c r="K7" s="274" t="s">
        <v>21</v>
      </c>
      <c r="L7" s="274" t="s">
        <v>22</v>
      </c>
      <c r="M7" s="274" t="s">
        <v>23</v>
      </c>
      <c r="N7" s="274" t="s">
        <v>24</v>
      </c>
      <c r="O7" s="274" t="s">
        <v>25</v>
      </c>
      <c r="P7" s="274" t="s">
        <v>26</v>
      </c>
      <c r="Q7" s="274" t="s">
        <v>27</v>
      </c>
      <c r="R7" s="274" t="s">
        <v>28</v>
      </c>
      <c r="S7" s="275" t="s">
        <v>29</v>
      </c>
      <c r="T7" s="275" t="s">
        <v>70</v>
      </c>
      <c r="U7" s="275" t="s">
        <v>71</v>
      </c>
      <c r="V7" s="812"/>
      <c r="W7"/>
    </row>
    <row r="8" spans="1:23" s="5" customFormat="1" ht="56.25" customHeight="1" x14ac:dyDescent="0.25">
      <c r="A8" s="784" t="s">
        <v>158</v>
      </c>
      <c r="B8" s="742" t="s">
        <v>194</v>
      </c>
      <c r="C8" s="744" t="s">
        <v>400</v>
      </c>
      <c r="D8" s="745" t="s">
        <v>193</v>
      </c>
      <c r="E8" s="778"/>
      <c r="F8" s="290" t="s">
        <v>401</v>
      </c>
      <c r="G8" s="286"/>
      <c r="H8" s="196">
        <v>9.0899999999999995E-2</v>
      </c>
      <c r="I8" s="196">
        <v>9.0899999999999995E-2</v>
      </c>
      <c r="J8" s="196">
        <v>9.0899999999999995E-2</v>
      </c>
      <c r="K8" s="196">
        <v>9.0899999999999995E-2</v>
      </c>
      <c r="L8" s="196">
        <v>9.0899999999999995E-2</v>
      </c>
      <c r="M8" s="196">
        <v>9.0899999999999995E-2</v>
      </c>
      <c r="N8" s="196">
        <v>9.0899999999999995E-2</v>
      </c>
      <c r="O8" s="196">
        <v>9.0899999999999995E-2</v>
      </c>
      <c r="P8" s="196">
        <v>9.0899999999999995E-2</v>
      </c>
      <c r="Q8" s="196">
        <v>9.0899999999999995E-2</v>
      </c>
      <c r="R8" s="196">
        <v>9.0999999999999998E-2</v>
      </c>
      <c r="S8" s="287">
        <f>SUM(G8:R8)</f>
        <v>0.99999999999999989</v>
      </c>
      <c r="T8" s="779">
        <v>0.04</v>
      </c>
      <c r="U8" s="748">
        <v>0.04</v>
      </c>
      <c r="V8" s="796" t="s">
        <v>574</v>
      </c>
      <c r="W8"/>
    </row>
    <row r="9" spans="1:23" s="5" customFormat="1" ht="33" customHeight="1" x14ac:dyDescent="0.25">
      <c r="A9" s="785"/>
      <c r="B9" s="742"/>
      <c r="C9" s="744"/>
      <c r="D9" s="745"/>
      <c r="E9" s="778"/>
      <c r="F9" s="290" t="s">
        <v>31</v>
      </c>
      <c r="G9" s="286"/>
      <c r="H9" s="196">
        <v>9.0899999999999995E-2</v>
      </c>
      <c r="I9" s="196">
        <v>9.0899999999999995E-2</v>
      </c>
      <c r="J9" s="196"/>
      <c r="K9" s="196"/>
      <c r="L9" s="196"/>
      <c r="M9" s="196">
        <v>9.0899999999999995E-2</v>
      </c>
      <c r="N9" s="196">
        <v>9.0899999999999995E-2</v>
      </c>
      <c r="O9" s="196">
        <v>9.0899999999999995E-2</v>
      </c>
      <c r="P9" s="196"/>
      <c r="Q9" s="196"/>
      <c r="R9" s="196"/>
      <c r="S9" s="287">
        <f>SUM(G9:R9)</f>
        <v>0.45449999999999996</v>
      </c>
      <c r="T9" s="781"/>
      <c r="U9" s="748"/>
      <c r="V9" s="793"/>
      <c r="W9"/>
    </row>
    <row r="10" spans="1:23" s="1" customFormat="1" ht="45" customHeight="1" x14ac:dyDescent="0.25">
      <c r="A10" s="785"/>
      <c r="B10" s="787" t="s">
        <v>195</v>
      </c>
      <c r="C10" s="744" t="s">
        <v>402</v>
      </c>
      <c r="D10" s="745" t="s">
        <v>193</v>
      </c>
      <c r="E10" s="778"/>
      <c r="F10" s="291" t="s">
        <v>401</v>
      </c>
      <c r="G10" s="286">
        <v>0.05</v>
      </c>
      <c r="H10" s="286">
        <v>7.0000000000000007E-2</v>
      </c>
      <c r="I10" s="286">
        <v>7.0000000000000007E-2</v>
      </c>
      <c r="J10" s="286">
        <v>0.1</v>
      </c>
      <c r="K10" s="286">
        <v>0.1</v>
      </c>
      <c r="L10" s="286">
        <v>0.1</v>
      </c>
      <c r="M10" s="286">
        <v>0.1</v>
      </c>
      <c r="N10" s="286">
        <v>0.1</v>
      </c>
      <c r="O10" s="286">
        <v>0.08</v>
      </c>
      <c r="P10" s="286">
        <v>0.08</v>
      </c>
      <c r="Q10" s="286">
        <v>0.08</v>
      </c>
      <c r="R10" s="286">
        <v>7.0000000000000007E-2</v>
      </c>
      <c r="S10" s="287">
        <f>SUM(G10:R10)</f>
        <v>0.99999999999999978</v>
      </c>
      <c r="T10" s="747">
        <v>0.17499999999999999</v>
      </c>
      <c r="U10" s="748">
        <v>7.0000000000000007E-2</v>
      </c>
      <c r="V10" s="795" t="s">
        <v>575</v>
      </c>
      <c r="W10"/>
    </row>
    <row r="11" spans="1:23" s="1" customFormat="1" ht="23.25" thickBot="1" x14ac:dyDescent="0.3">
      <c r="A11" s="785"/>
      <c r="B11" s="788"/>
      <c r="C11" s="744"/>
      <c r="D11" s="745"/>
      <c r="E11" s="778"/>
      <c r="F11" s="291" t="s">
        <v>31</v>
      </c>
      <c r="G11" s="286">
        <v>0.05</v>
      </c>
      <c r="H11" s="286">
        <v>7.0000000000000007E-2</v>
      </c>
      <c r="I11" s="286">
        <v>7.0000000000000007E-2</v>
      </c>
      <c r="J11" s="195"/>
      <c r="K11" s="195"/>
      <c r="L11" s="195"/>
      <c r="M11" s="195"/>
      <c r="N11" s="195"/>
      <c r="O11" s="195"/>
      <c r="P11" s="195"/>
      <c r="Q11" s="195"/>
      <c r="R11" s="195"/>
      <c r="S11" s="287">
        <f t="shared" ref="S11" si="0">SUM(G11:R11)</f>
        <v>0.19</v>
      </c>
      <c r="T11" s="747"/>
      <c r="U11" s="748"/>
      <c r="V11" s="796"/>
      <c r="W11"/>
    </row>
    <row r="12" spans="1:23" s="1" customFormat="1" ht="39" customHeight="1" x14ac:dyDescent="0.25">
      <c r="A12" s="785"/>
      <c r="B12" s="788"/>
      <c r="C12" s="744" t="s">
        <v>403</v>
      </c>
      <c r="D12" s="745" t="s">
        <v>193</v>
      </c>
      <c r="E12" s="778"/>
      <c r="F12" s="292" t="s">
        <v>401</v>
      </c>
      <c r="G12" s="286"/>
      <c r="H12" s="286"/>
      <c r="I12" s="286">
        <v>0.1</v>
      </c>
      <c r="J12" s="286">
        <v>0.1</v>
      </c>
      <c r="K12" s="286">
        <v>0.1</v>
      </c>
      <c r="L12" s="286">
        <v>0.1</v>
      </c>
      <c r="M12" s="286">
        <v>0.1</v>
      </c>
      <c r="N12" s="286">
        <v>0.1</v>
      </c>
      <c r="O12" s="286">
        <v>0.1</v>
      </c>
      <c r="P12" s="286">
        <v>0.1</v>
      </c>
      <c r="Q12" s="286">
        <v>0.1</v>
      </c>
      <c r="R12" s="286">
        <v>0.1</v>
      </c>
      <c r="S12" s="287">
        <f t="shared" ref="S12:S45" si="1">SUM(G12:R12)</f>
        <v>0.99999999999999989</v>
      </c>
      <c r="T12" s="747"/>
      <c r="U12" s="748">
        <v>0.03</v>
      </c>
      <c r="V12" s="761" t="s">
        <v>576</v>
      </c>
      <c r="W12"/>
    </row>
    <row r="13" spans="1:23" s="1" customFormat="1" ht="23.25" thickBot="1" x14ac:dyDescent="0.3">
      <c r="A13" s="785"/>
      <c r="B13" s="788"/>
      <c r="C13" s="744"/>
      <c r="D13" s="745"/>
      <c r="E13" s="778"/>
      <c r="F13" s="290" t="s">
        <v>31</v>
      </c>
      <c r="G13" s="286">
        <v>0.02</v>
      </c>
      <c r="H13" s="286">
        <v>0.03</v>
      </c>
      <c r="I13" s="286">
        <v>0.05</v>
      </c>
      <c r="J13" s="286"/>
      <c r="K13" s="286"/>
      <c r="L13" s="286"/>
      <c r="M13" s="496">
        <v>0.1</v>
      </c>
      <c r="N13" s="496">
        <v>0.1</v>
      </c>
      <c r="O13" s="496">
        <v>0.1</v>
      </c>
      <c r="P13" s="286"/>
      <c r="Q13" s="286"/>
      <c r="R13" s="286"/>
      <c r="S13" s="287">
        <f t="shared" si="1"/>
        <v>0.4</v>
      </c>
      <c r="T13" s="747"/>
      <c r="U13" s="748"/>
      <c r="V13" s="761"/>
      <c r="W13"/>
    </row>
    <row r="14" spans="1:23" s="1" customFormat="1" ht="48.75" customHeight="1" x14ac:dyDescent="0.25">
      <c r="A14" s="785"/>
      <c r="B14" s="788"/>
      <c r="C14" s="790" t="s">
        <v>404</v>
      </c>
      <c r="D14" s="276" t="s">
        <v>193</v>
      </c>
      <c r="E14" s="277"/>
      <c r="F14" s="292" t="s">
        <v>401</v>
      </c>
      <c r="G14" s="286"/>
      <c r="H14" s="286"/>
      <c r="I14" s="286">
        <v>0.1</v>
      </c>
      <c r="J14" s="286">
        <v>0.1</v>
      </c>
      <c r="K14" s="286">
        <v>0.1</v>
      </c>
      <c r="L14" s="286">
        <v>0.1</v>
      </c>
      <c r="M14" s="286">
        <v>0.1</v>
      </c>
      <c r="N14" s="286">
        <v>0.1</v>
      </c>
      <c r="O14" s="286">
        <v>0.1</v>
      </c>
      <c r="P14" s="286">
        <v>0.1</v>
      </c>
      <c r="Q14" s="286">
        <v>0.1</v>
      </c>
      <c r="R14" s="286">
        <v>0.1</v>
      </c>
      <c r="S14" s="287">
        <f t="shared" si="1"/>
        <v>0.99999999999999989</v>
      </c>
      <c r="T14" s="747"/>
      <c r="U14" s="748">
        <v>0.03</v>
      </c>
      <c r="V14" s="761" t="s">
        <v>577</v>
      </c>
      <c r="W14"/>
    </row>
    <row r="15" spans="1:23" s="1" customFormat="1" ht="23.25" thickBot="1" x14ac:dyDescent="0.3">
      <c r="A15" s="785"/>
      <c r="B15" s="788"/>
      <c r="C15" s="790"/>
      <c r="D15" s="276"/>
      <c r="E15" s="277"/>
      <c r="F15" s="290" t="s">
        <v>31</v>
      </c>
      <c r="G15" s="286"/>
      <c r="H15" s="286"/>
      <c r="I15" s="286">
        <v>0</v>
      </c>
      <c r="J15" s="195"/>
      <c r="K15" s="195"/>
      <c r="L15" s="195"/>
      <c r="M15" s="195"/>
      <c r="N15" s="195"/>
      <c r="O15" s="195"/>
      <c r="P15" s="195"/>
      <c r="Q15" s="195"/>
      <c r="R15" s="195"/>
      <c r="S15" s="287">
        <f t="shared" si="1"/>
        <v>0</v>
      </c>
      <c r="T15" s="747"/>
      <c r="U15" s="748"/>
      <c r="V15" s="761"/>
      <c r="W15"/>
    </row>
    <row r="16" spans="1:23" s="1" customFormat="1" ht="45" customHeight="1" x14ac:dyDescent="0.25">
      <c r="A16" s="785"/>
      <c r="B16" s="788"/>
      <c r="C16" s="744" t="s">
        <v>405</v>
      </c>
      <c r="D16" s="745" t="s">
        <v>193</v>
      </c>
      <c r="E16" s="778"/>
      <c r="F16" s="292" t="s">
        <v>401</v>
      </c>
      <c r="G16" s="196"/>
      <c r="H16" s="196">
        <v>0.03</v>
      </c>
      <c r="I16" s="196">
        <v>0.05</v>
      </c>
      <c r="J16" s="196">
        <v>0.05</v>
      </c>
      <c r="K16" s="196">
        <v>0.15</v>
      </c>
      <c r="L16" s="196">
        <v>0.15</v>
      </c>
      <c r="M16" s="196">
        <v>0.15</v>
      </c>
      <c r="N16" s="196">
        <v>0.12</v>
      </c>
      <c r="O16" s="196">
        <v>0.12</v>
      </c>
      <c r="P16" s="196">
        <v>0.08</v>
      </c>
      <c r="Q16" s="196">
        <v>0.05</v>
      </c>
      <c r="R16" s="196">
        <v>0.05</v>
      </c>
      <c r="S16" s="287">
        <f t="shared" si="1"/>
        <v>1</v>
      </c>
      <c r="T16" s="747"/>
      <c r="U16" s="748">
        <v>4.4999999999999998E-2</v>
      </c>
      <c r="V16" s="761"/>
      <c r="W16"/>
    </row>
    <row r="17" spans="1:23" s="1" customFormat="1" ht="23.25" thickBot="1" x14ac:dyDescent="0.3">
      <c r="A17" s="785"/>
      <c r="B17" s="789"/>
      <c r="C17" s="744"/>
      <c r="D17" s="745"/>
      <c r="E17" s="778"/>
      <c r="F17" s="290" t="s">
        <v>31</v>
      </c>
      <c r="G17" s="196"/>
      <c r="H17" s="196">
        <v>0.03</v>
      </c>
      <c r="I17" s="196">
        <v>0.05</v>
      </c>
      <c r="J17" s="196"/>
      <c r="K17" s="196"/>
      <c r="L17" s="196"/>
      <c r="M17" s="196"/>
      <c r="N17" s="196"/>
      <c r="O17" s="196"/>
      <c r="P17" s="196"/>
      <c r="Q17" s="196"/>
      <c r="R17" s="196"/>
      <c r="S17" s="287">
        <f t="shared" si="1"/>
        <v>0.08</v>
      </c>
      <c r="T17" s="747"/>
      <c r="U17" s="748"/>
      <c r="V17" s="761"/>
      <c r="W17"/>
    </row>
    <row r="18" spans="1:23" s="1" customFormat="1" ht="45" customHeight="1" thickBot="1" x14ac:dyDescent="0.3">
      <c r="A18" s="785"/>
      <c r="B18" s="742" t="s">
        <v>196</v>
      </c>
      <c r="C18" s="744" t="s">
        <v>406</v>
      </c>
      <c r="D18" s="745" t="s">
        <v>193</v>
      </c>
      <c r="E18" s="778"/>
      <c r="F18" s="292" t="s">
        <v>401</v>
      </c>
      <c r="G18" s="196">
        <v>8.3299999999999999E-2</v>
      </c>
      <c r="H18" s="196">
        <v>8.3299999999999999E-2</v>
      </c>
      <c r="I18" s="196">
        <v>8.3299999999999999E-2</v>
      </c>
      <c r="J18" s="196">
        <v>8.3299999999999999E-2</v>
      </c>
      <c r="K18" s="196">
        <v>8.3299999999999999E-2</v>
      </c>
      <c r="L18" s="196">
        <v>8.3299999999999999E-2</v>
      </c>
      <c r="M18" s="196">
        <v>8.3299999999999999E-2</v>
      </c>
      <c r="N18" s="196">
        <v>8.3299999999999999E-2</v>
      </c>
      <c r="O18" s="196">
        <v>8.3299999999999999E-2</v>
      </c>
      <c r="P18" s="196">
        <v>8.3299999999999999E-2</v>
      </c>
      <c r="Q18" s="196">
        <v>8.3299999999999999E-2</v>
      </c>
      <c r="R18" s="196">
        <v>8.3699999999999997E-2</v>
      </c>
      <c r="S18" s="287">
        <f t="shared" si="1"/>
        <v>1</v>
      </c>
      <c r="T18" s="747">
        <v>0.08</v>
      </c>
      <c r="U18" s="748">
        <v>0.04</v>
      </c>
      <c r="V18" s="795" t="s">
        <v>578</v>
      </c>
      <c r="W18"/>
    </row>
    <row r="19" spans="1:23" s="1" customFormat="1" ht="23.25" thickBot="1" x14ac:dyDescent="0.3">
      <c r="A19" s="785"/>
      <c r="B19" s="742"/>
      <c r="C19" s="744"/>
      <c r="D19" s="745"/>
      <c r="E19" s="778"/>
      <c r="F19" s="292" t="s">
        <v>401</v>
      </c>
      <c r="G19" s="196">
        <v>8.3299999999999999E-2</v>
      </c>
      <c r="H19" s="196">
        <v>8.3299999999999999E-2</v>
      </c>
      <c r="I19" s="196">
        <v>8.3299999999999999E-2</v>
      </c>
      <c r="J19" s="451">
        <v>8.3299999999999999E-2</v>
      </c>
      <c r="K19" s="451">
        <v>8.3299999999999999E-2</v>
      </c>
      <c r="L19" s="451">
        <v>8.3299999999999999E-2</v>
      </c>
      <c r="M19" s="196"/>
      <c r="N19" s="196"/>
      <c r="O19" s="196"/>
      <c r="P19" s="196"/>
      <c r="Q19" s="196"/>
      <c r="R19" s="196"/>
      <c r="S19" s="287">
        <f t="shared" si="1"/>
        <v>0.49979999999999997</v>
      </c>
      <c r="T19" s="747"/>
      <c r="U19" s="748"/>
      <c r="V19" s="796"/>
      <c r="W19"/>
    </row>
    <row r="20" spans="1:23" s="1" customFormat="1" ht="52.5" customHeight="1" x14ac:dyDescent="0.25">
      <c r="A20" s="785"/>
      <c r="B20" s="742"/>
      <c r="C20" s="755" t="s">
        <v>407</v>
      </c>
      <c r="D20" s="276" t="s">
        <v>193</v>
      </c>
      <c r="E20" s="277"/>
      <c r="F20" s="292" t="s">
        <v>401</v>
      </c>
      <c r="G20" s="196">
        <v>8.3299999999999999E-2</v>
      </c>
      <c r="H20" s="196">
        <v>8.3299999999999999E-2</v>
      </c>
      <c r="I20" s="196">
        <v>8.3299999999999999E-2</v>
      </c>
      <c r="J20" s="196">
        <v>8.3299999999999999E-2</v>
      </c>
      <c r="K20" s="196">
        <v>8.3299999999999999E-2</v>
      </c>
      <c r="L20" s="196">
        <v>8.3299999999999999E-2</v>
      </c>
      <c r="M20" s="196">
        <v>8.3299999999999999E-2</v>
      </c>
      <c r="N20" s="196">
        <v>8.3299999999999999E-2</v>
      </c>
      <c r="O20" s="196">
        <v>8.3299999999999999E-2</v>
      </c>
      <c r="P20" s="196">
        <v>8.3299999999999999E-2</v>
      </c>
      <c r="Q20" s="196">
        <v>8.3299999999999999E-2</v>
      </c>
      <c r="R20" s="196">
        <v>8.3699999999999997E-2</v>
      </c>
      <c r="S20" s="287">
        <f t="shared" si="1"/>
        <v>1</v>
      </c>
      <c r="T20" s="747"/>
      <c r="U20" s="759">
        <v>0.04</v>
      </c>
      <c r="V20" s="820" t="s">
        <v>510</v>
      </c>
      <c r="W20"/>
    </row>
    <row r="21" spans="1:23" s="1" customFormat="1" ht="23.25" thickBot="1" x14ac:dyDescent="0.3">
      <c r="A21" s="785"/>
      <c r="B21" s="742"/>
      <c r="C21" s="756"/>
      <c r="D21" s="276"/>
      <c r="E21" s="278"/>
      <c r="F21" s="290" t="s">
        <v>31</v>
      </c>
      <c r="G21" s="196">
        <v>8.3299999999999999E-2</v>
      </c>
      <c r="H21" s="196">
        <v>8.3299999999999999E-2</v>
      </c>
      <c r="I21" s="196">
        <v>8.3299999999999999E-2</v>
      </c>
      <c r="J21" s="451">
        <v>8.3299999999999999E-2</v>
      </c>
      <c r="K21" s="451">
        <v>8.3299999999999999E-2</v>
      </c>
      <c r="L21" s="451">
        <v>8.3299999999999999E-2</v>
      </c>
      <c r="M21" s="196"/>
      <c r="N21" s="196"/>
      <c r="O21" s="196"/>
      <c r="P21" s="196"/>
      <c r="Q21" s="196"/>
      <c r="R21" s="196"/>
      <c r="S21" s="287">
        <f t="shared" si="1"/>
        <v>0.49979999999999997</v>
      </c>
      <c r="T21" s="747"/>
      <c r="U21" s="760"/>
      <c r="V21" s="820"/>
      <c r="W21"/>
    </row>
    <row r="22" spans="1:23" s="1" customFormat="1" ht="65.25" customHeight="1" x14ac:dyDescent="0.25">
      <c r="A22" s="785"/>
      <c r="B22" s="742" t="s">
        <v>197</v>
      </c>
      <c r="C22" s="744" t="s">
        <v>408</v>
      </c>
      <c r="D22" s="745" t="s">
        <v>193</v>
      </c>
      <c r="E22" s="279"/>
      <c r="F22" s="292" t="s">
        <v>401</v>
      </c>
      <c r="G22" s="286" t="s">
        <v>216</v>
      </c>
      <c r="H22" s="286">
        <v>8.3000000000000004E-2</v>
      </c>
      <c r="I22" s="196">
        <v>9.1700000000000004E-2</v>
      </c>
      <c r="J22" s="196">
        <v>9.1700000000000004E-2</v>
      </c>
      <c r="K22" s="196">
        <v>9.1700000000000004E-2</v>
      </c>
      <c r="L22" s="196">
        <v>9.1700000000000004E-2</v>
      </c>
      <c r="M22" s="196">
        <v>9.1700000000000004E-2</v>
      </c>
      <c r="N22" s="196">
        <v>9.1700000000000004E-2</v>
      </c>
      <c r="O22" s="196">
        <v>9.1700000000000004E-2</v>
      </c>
      <c r="P22" s="196">
        <v>9.1700000000000004E-2</v>
      </c>
      <c r="Q22" s="196">
        <v>9.1700000000000004E-2</v>
      </c>
      <c r="R22" s="196">
        <v>9.1700000000000004E-2</v>
      </c>
      <c r="S22" s="287">
        <f t="shared" si="1"/>
        <v>1</v>
      </c>
      <c r="T22" s="779">
        <v>0.08</v>
      </c>
      <c r="U22" s="748">
        <v>0.04</v>
      </c>
      <c r="V22" s="761" t="s">
        <v>511</v>
      </c>
      <c r="W22"/>
    </row>
    <row r="23" spans="1:23" s="1" customFormat="1" ht="23.25" thickBot="1" x14ac:dyDescent="0.3">
      <c r="A23" s="785"/>
      <c r="B23" s="742"/>
      <c r="C23" s="744"/>
      <c r="D23" s="745"/>
      <c r="E23" s="279"/>
      <c r="F23" s="290" t="s">
        <v>31</v>
      </c>
      <c r="G23" s="286" t="s">
        <v>216</v>
      </c>
      <c r="H23" s="286">
        <v>8.3000000000000004E-2</v>
      </c>
      <c r="I23" s="196">
        <v>9.1700000000000004E-2</v>
      </c>
      <c r="J23" s="196"/>
      <c r="K23" s="196"/>
      <c r="L23" s="196"/>
      <c r="M23" s="196"/>
      <c r="N23" s="196"/>
      <c r="O23" s="196"/>
      <c r="P23" s="196"/>
      <c r="Q23" s="196"/>
      <c r="R23" s="196"/>
      <c r="S23" s="287">
        <f t="shared" si="1"/>
        <v>0.17470000000000002</v>
      </c>
      <c r="T23" s="780"/>
      <c r="U23" s="748"/>
      <c r="V23" s="761"/>
      <c r="W23"/>
    </row>
    <row r="24" spans="1:23" s="1" customFormat="1" ht="44.25" customHeight="1" x14ac:dyDescent="0.25">
      <c r="A24" s="785"/>
      <c r="B24" s="742"/>
      <c r="C24" s="744" t="s">
        <v>409</v>
      </c>
      <c r="D24" s="745" t="s">
        <v>193</v>
      </c>
      <c r="E24" s="746"/>
      <c r="F24" s="292" t="s">
        <v>401</v>
      </c>
      <c r="G24" s="196">
        <v>0</v>
      </c>
      <c r="H24" s="196">
        <v>0.05</v>
      </c>
      <c r="I24" s="196">
        <v>0.1</v>
      </c>
      <c r="J24" s="196">
        <v>0.1</v>
      </c>
      <c r="K24" s="196">
        <v>0.1</v>
      </c>
      <c r="L24" s="196">
        <v>0.1</v>
      </c>
      <c r="M24" s="196">
        <v>0.1</v>
      </c>
      <c r="N24" s="196">
        <v>0.09</v>
      </c>
      <c r="O24" s="196">
        <v>0.09</v>
      </c>
      <c r="P24" s="196">
        <v>0.09</v>
      </c>
      <c r="Q24" s="196">
        <v>0.09</v>
      </c>
      <c r="R24" s="196">
        <v>0.09</v>
      </c>
      <c r="S24" s="287">
        <f t="shared" si="1"/>
        <v>0.99999999999999978</v>
      </c>
      <c r="T24" s="780"/>
      <c r="U24" s="748">
        <v>0.04</v>
      </c>
      <c r="V24" s="761" t="s">
        <v>464</v>
      </c>
      <c r="W24"/>
    </row>
    <row r="25" spans="1:23" s="1" customFormat="1" ht="23.25" thickBot="1" x14ac:dyDescent="0.3">
      <c r="A25" s="785"/>
      <c r="B25" s="742"/>
      <c r="C25" s="744"/>
      <c r="D25" s="745"/>
      <c r="E25" s="746"/>
      <c r="F25" s="290" t="s">
        <v>31</v>
      </c>
      <c r="G25" s="196">
        <v>0</v>
      </c>
      <c r="H25" s="196">
        <v>0.05</v>
      </c>
      <c r="I25" s="196">
        <v>0.1</v>
      </c>
      <c r="J25" s="196"/>
      <c r="K25" s="196"/>
      <c r="L25" s="196"/>
      <c r="M25" s="196"/>
      <c r="N25" s="196"/>
      <c r="O25" s="196"/>
      <c r="P25" s="196"/>
      <c r="Q25" s="196"/>
      <c r="R25" s="196"/>
      <c r="S25" s="287">
        <f t="shared" si="1"/>
        <v>0.15000000000000002</v>
      </c>
      <c r="T25" s="781"/>
      <c r="U25" s="748"/>
      <c r="V25" s="761"/>
      <c r="W25"/>
    </row>
    <row r="26" spans="1:23" s="1" customFormat="1" ht="52.5" customHeight="1" x14ac:dyDescent="0.25">
      <c r="A26" s="785"/>
      <c r="B26" s="782" t="s">
        <v>198</v>
      </c>
      <c r="C26" s="790" t="s">
        <v>410</v>
      </c>
      <c r="D26" s="757" t="s">
        <v>411</v>
      </c>
      <c r="E26" s="280"/>
      <c r="F26" s="292" t="s">
        <v>401</v>
      </c>
      <c r="G26" s="196">
        <v>0.2</v>
      </c>
      <c r="H26" s="196">
        <v>0.3</v>
      </c>
      <c r="I26" s="196">
        <v>0.5</v>
      </c>
      <c r="J26" s="196"/>
      <c r="K26" s="196"/>
      <c r="L26" s="196"/>
      <c r="M26" s="196"/>
      <c r="N26" s="196"/>
      <c r="O26" s="196"/>
      <c r="P26" s="196"/>
      <c r="Q26" s="196"/>
      <c r="R26" s="196"/>
      <c r="S26" s="287">
        <f t="shared" si="1"/>
        <v>1</v>
      </c>
      <c r="T26" s="748">
        <v>5.0000000000000001E-3</v>
      </c>
      <c r="U26" s="748">
        <v>5.0000000000000001E-3</v>
      </c>
      <c r="V26" s="761" t="s">
        <v>465</v>
      </c>
      <c r="W26"/>
    </row>
    <row r="27" spans="1:23" s="1" customFormat="1" ht="23.25" thickBot="1" x14ac:dyDescent="0.3">
      <c r="A27" s="785"/>
      <c r="B27" s="783"/>
      <c r="C27" s="790"/>
      <c r="D27" s="758"/>
      <c r="E27" s="280"/>
      <c r="F27" s="290" t="s">
        <v>31</v>
      </c>
      <c r="G27" s="196">
        <v>0.2</v>
      </c>
      <c r="H27" s="196">
        <v>0.3</v>
      </c>
      <c r="I27" s="196">
        <v>0.5</v>
      </c>
      <c r="J27" s="196"/>
      <c r="K27" s="196"/>
      <c r="L27" s="196"/>
      <c r="M27" s="196"/>
      <c r="N27" s="196"/>
      <c r="O27" s="196"/>
      <c r="P27" s="196"/>
      <c r="Q27" s="196"/>
      <c r="R27" s="196"/>
      <c r="S27" s="287">
        <f t="shared" si="1"/>
        <v>1</v>
      </c>
      <c r="T27" s="748"/>
      <c r="U27" s="748"/>
      <c r="V27" s="761"/>
      <c r="W27"/>
    </row>
    <row r="28" spans="1:23" s="1" customFormat="1" ht="48" customHeight="1" x14ac:dyDescent="0.25">
      <c r="A28" s="786"/>
      <c r="B28" s="782" t="s">
        <v>412</v>
      </c>
      <c r="C28" s="755" t="s">
        <v>413</v>
      </c>
      <c r="D28" s="757" t="s">
        <v>193</v>
      </c>
      <c r="E28" s="280"/>
      <c r="F28" s="292" t="s">
        <v>401</v>
      </c>
      <c r="G28" s="196"/>
      <c r="H28" s="196"/>
      <c r="I28" s="196"/>
      <c r="J28" s="196">
        <v>0.16500000000000001</v>
      </c>
      <c r="K28" s="196">
        <v>0.16500000000000001</v>
      </c>
      <c r="L28" s="196">
        <v>0.17</v>
      </c>
      <c r="M28" s="196"/>
      <c r="N28" s="196"/>
      <c r="O28" s="196"/>
      <c r="P28" s="196">
        <v>0.17</v>
      </c>
      <c r="Q28" s="196">
        <v>0.16500000000000001</v>
      </c>
      <c r="R28" s="196">
        <v>0.16500000000000001</v>
      </c>
      <c r="S28" s="287">
        <f t="shared" si="1"/>
        <v>1</v>
      </c>
      <c r="T28" s="759">
        <v>0.01</v>
      </c>
      <c r="U28" s="759">
        <v>0.01</v>
      </c>
      <c r="V28" s="761" t="s">
        <v>466</v>
      </c>
      <c r="W28"/>
    </row>
    <row r="29" spans="1:23" s="1" customFormat="1" ht="31.5" customHeight="1" thickBot="1" x14ac:dyDescent="0.3">
      <c r="A29" s="285"/>
      <c r="B29" s="783"/>
      <c r="C29" s="756"/>
      <c r="D29" s="758"/>
      <c r="E29" s="280"/>
      <c r="F29" s="290" t="s">
        <v>31</v>
      </c>
      <c r="G29" s="196">
        <v>0.25</v>
      </c>
      <c r="H29" s="196">
        <v>0.3</v>
      </c>
      <c r="I29" s="196">
        <v>0.3</v>
      </c>
      <c r="J29" s="196"/>
      <c r="K29" s="196"/>
      <c r="L29" s="196"/>
      <c r="M29" s="196"/>
      <c r="N29" s="196"/>
      <c r="O29" s="196"/>
      <c r="P29" s="196"/>
      <c r="Q29" s="196"/>
      <c r="R29" s="196"/>
      <c r="S29" s="287">
        <f t="shared" si="1"/>
        <v>0.85000000000000009</v>
      </c>
      <c r="T29" s="760"/>
      <c r="U29" s="760"/>
      <c r="V29" s="761"/>
      <c r="W29"/>
    </row>
    <row r="30" spans="1:23" s="1" customFormat="1" ht="45" customHeight="1" x14ac:dyDescent="0.25">
      <c r="A30" s="765" t="s">
        <v>199</v>
      </c>
      <c r="B30" s="742" t="s">
        <v>200</v>
      </c>
      <c r="C30" s="744" t="s">
        <v>414</v>
      </c>
      <c r="D30" s="745" t="s">
        <v>193</v>
      </c>
      <c r="E30" s="746"/>
      <c r="F30" s="292" t="s">
        <v>401</v>
      </c>
      <c r="G30" s="288">
        <v>8.3299999999999999E-2</v>
      </c>
      <c r="H30" s="288">
        <v>8.3299999999999999E-2</v>
      </c>
      <c r="I30" s="288">
        <v>8.3299999999999999E-2</v>
      </c>
      <c r="J30" s="288">
        <v>8.3299999999999999E-2</v>
      </c>
      <c r="K30" s="288">
        <v>8.3299999999999999E-2</v>
      </c>
      <c r="L30" s="288">
        <v>8.3299999999999999E-2</v>
      </c>
      <c r="M30" s="288">
        <v>8.3299999999999999E-2</v>
      </c>
      <c r="N30" s="288">
        <v>8.3299999999999999E-2</v>
      </c>
      <c r="O30" s="288">
        <v>8.3299999999999999E-2</v>
      </c>
      <c r="P30" s="288">
        <v>8.3299999999999999E-2</v>
      </c>
      <c r="Q30" s="288">
        <v>8.3299999999999999E-2</v>
      </c>
      <c r="R30" s="288">
        <v>8.3699999999999997E-2</v>
      </c>
      <c r="S30" s="287">
        <f t="shared" si="1"/>
        <v>1</v>
      </c>
      <c r="T30" s="747">
        <v>0.03</v>
      </c>
      <c r="U30" s="748">
        <v>0.02</v>
      </c>
      <c r="V30" s="761" t="s">
        <v>467</v>
      </c>
      <c r="W30"/>
    </row>
    <row r="31" spans="1:23" s="1" customFormat="1" ht="23.25" thickBot="1" x14ac:dyDescent="0.3">
      <c r="A31" s="765"/>
      <c r="B31" s="742"/>
      <c r="C31" s="744"/>
      <c r="D31" s="745"/>
      <c r="E31" s="746"/>
      <c r="F31" s="290" t="s">
        <v>31</v>
      </c>
      <c r="G31" s="288">
        <v>8.3299999999999999E-2</v>
      </c>
      <c r="H31" s="288">
        <v>8.3299999999999999E-2</v>
      </c>
      <c r="I31" s="288">
        <v>8.3299999999999999E-2</v>
      </c>
      <c r="J31" s="452">
        <v>8.3299999999999999E-2</v>
      </c>
      <c r="K31" s="452">
        <v>8.3299999999999999E-2</v>
      </c>
      <c r="L31" s="452">
        <v>8.3299999999999999E-2</v>
      </c>
      <c r="M31" s="196"/>
      <c r="N31" s="196"/>
      <c r="O31" s="196"/>
      <c r="P31" s="196"/>
      <c r="Q31" s="196"/>
      <c r="R31" s="288"/>
      <c r="S31" s="287">
        <f t="shared" si="1"/>
        <v>0.49979999999999997</v>
      </c>
      <c r="T31" s="747"/>
      <c r="U31" s="748"/>
      <c r="V31" s="761"/>
      <c r="W31"/>
    </row>
    <row r="32" spans="1:23" s="1" customFormat="1" ht="45" customHeight="1" x14ac:dyDescent="0.25">
      <c r="A32" s="765"/>
      <c r="B32" s="742"/>
      <c r="C32" s="744" t="s">
        <v>415</v>
      </c>
      <c r="D32" s="745" t="s">
        <v>193</v>
      </c>
      <c r="E32" s="746"/>
      <c r="F32" s="292" t="s">
        <v>401</v>
      </c>
      <c r="G32" s="288">
        <v>8.3299999999999999E-2</v>
      </c>
      <c r="H32" s="288">
        <v>8.3299999999999999E-2</v>
      </c>
      <c r="I32" s="288">
        <v>8.3299999999999999E-2</v>
      </c>
      <c r="J32" s="288">
        <v>8.3299999999999999E-2</v>
      </c>
      <c r="K32" s="288">
        <v>8.3299999999999999E-2</v>
      </c>
      <c r="L32" s="288">
        <v>8.3299999999999999E-2</v>
      </c>
      <c r="M32" s="288">
        <v>8.3299999999999999E-2</v>
      </c>
      <c r="N32" s="288">
        <v>8.3299999999999999E-2</v>
      </c>
      <c r="O32" s="288">
        <v>8.3299999999999999E-2</v>
      </c>
      <c r="P32" s="288">
        <v>8.3299999999999999E-2</v>
      </c>
      <c r="Q32" s="288">
        <v>8.3299999999999999E-2</v>
      </c>
      <c r="R32" s="288">
        <v>8.3699999999999997E-2</v>
      </c>
      <c r="S32" s="287">
        <f t="shared" si="1"/>
        <v>1</v>
      </c>
      <c r="T32" s="747"/>
      <c r="U32" s="748">
        <v>0.01</v>
      </c>
      <c r="V32" s="761" t="s">
        <v>512</v>
      </c>
      <c r="W32"/>
    </row>
    <row r="33" spans="1:23" s="1" customFormat="1" ht="23.25" thickBot="1" x14ac:dyDescent="0.3">
      <c r="A33" s="765"/>
      <c r="B33" s="742"/>
      <c r="C33" s="744"/>
      <c r="D33" s="745"/>
      <c r="E33" s="746"/>
      <c r="F33" s="290" t="s">
        <v>31</v>
      </c>
      <c r="G33" s="288">
        <v>8.3299999999999999E-2</v>
      </c>
      <c r="H33" s="288">
        <v>8.3299999999999999E-2</v>
      </c>
      <c r="I33" s="288">
        <v>8.3299999999999999E-2</v>
      </c>
      <c r="J33" s="452">
        <v>8.3299999999999999E-2</v>
      </c>
      <c r="K33" s="452">
        <v>8.3299999999999999E-2</v>
      </c>
      <c r="L33" s="452">
        <v>8.3299999999999999E-2</v>
      </c>
      <c r="M33" s="196"/>
      <c r="N33" s="196"/>
      <c r="O33" s="196"/>
      <c r="P33" s="196"/>
      <c r="Q33" s="196"/>
      <c r="R33" s="196"/>
      <c r="S33" s="287">
        <f t="shared" si="1"/>
        <v>0.49979999999999997</v>
      </c>
      <c r="T33" s="747"/>
      <c r="U33" s="748"/>
      <c r="V33" s="761"/>
      <c r="W33"/>
    </row>
    <row r="34" spans="1:23" s="1" customFormat="1" ht="59.25" customHeight="1" x14ac:dyDescent="0.25">
      <c r="A34" s="765"/>
      <c r="B34" s="742" t="s">
        <v>201</v>
      </c>
      <c r="C34" s="744" t="s">
        <v>416</v>
      </c>
      <c r="D34" s="745" t="s">
        <v>193</v>
      </c>
      <c r="E34" s="746"/>
      <c r="F34" s="292" t="s">
        <v>401</v>
      </c>
      <c r="G34" s="196"/>
      <c r="H34" s="196">
        <v>9.0899999999999995E-2</v>
      </c>
      <c r="I34" s="196">
        <v>9.0899999999999995E-2</v>
      </c>
      <c r="J34" s="196">
        <v>9.0899999999999995E-2</v>
      </c>
      <c r="K34" s="196">
        <v>9.0899999999999995E-2</v>
      </c>
      <c r="L34" s="196">
        <v>9.0899999999999995E-2</v>
      </c>
      <c r="M34" s="196">
        <v>9.0899999999999995E-2</v>
      </c>
      <c r="N34" s="196">
        <v>9.0899999999999995E-2</v>
      </c>
      <c r="O34" s="196">
        <v>9.0899999999999995E-2</v>
      </c>
      <c r="P34" s="196">
        <v>9.0899999999999995E-2</v>
      </c>
      <c r="Q34" s="196">
        <v>9.0899999999999995E-2</v>
      </c>
      <c r="R34" s="196">
        <v>9.0999999999999998E-2</v>
      </c>
      <c r="S34" s="287">
        <f t="shared" si="1"/>
        <v>0.99999999999999989</v>
      </c>
      <c r="T34" s="750">
        <v>7.0000000000000007E-2</v>
      </c>
      <c r="U34" s="740">
        <v>7.0000000000000007E-2</v>
      </c>
      <c r="V34" s="761" t="s">
        <v>513</v>
      </c>
      <c r="W34"/>
    </row>
    <row r="35" spans="1:23" s="1" customFormat="1" ht="23.25" thickBot="1" x14ac:dyDescent="0.3">
      <c r="A35" s="765"/>
      <c r="B35" s="742"/>
      <c r="C35" s="744"/>
      <c r="D35" s="745"/>
      <c r="E35" s="746"/>
      <c r="F35" s="290" t="s">
        <v>31</v>
      </c>
      <c r="G35" s="196"/>
      <c r="H35" s="196">
        <v>9.0899999999999995E-2</v>
      </c>
      <c r="I35" s="196">
        <v>9.0899999999999995E-2</v>
      </c>
      <c r="J35" s="286">
        <v>9.0899999999999995E-2</v>
      </c>
      <c r="K35" s="286">
        <v>9.0899999999999995E-2</v>
      </c>
      <c r="L35" s="286">
        <v>9.0899999999999995E-2</v>
      </c>
      <c r="M35" s="286">
        <v>9.0899999999999995E-2</v>
      </c>
      <c r="N35" s="286">
        <v>9.0899999999999995E-2</v>
      </c>
      <c r="O35" s="286">
        <v>9.0899999999999995E-2</v>
      </c>
      <c r="P35" s="196"/>
      <c r="Q35" s="196"/>
      <c r="R35" s="196"/>
      <c r="S35" s="287">
        <f t="shared" si="1"/>
        <v>0.72719999999999996</v>
      </c>
      <c r="T35" s="750"/>
      <c r="U35" s="740"/>
      <c r="V35" s="761"/>
      <c r="W35"/>
    </row>
    <row r="36" spans="1:23" s="1" customFormat="1" ht="76.5" customHeight="1" x14ac:dyDescent="0.25">
      <c r="A36" s="765"/>
      <c r="B36" s="742" t="s">
        <v>202</v>
      </c>
      <c r="C36" s="744" t="s">
        <v>417</v>
      </c>
      <c r="D36" s="745" t="s">
        <v>193</v>
      </c>
      <c r="E36" s="746"/>
      <c r="F36" s="292" t="s">
        <v>401</v>
      </c>
      <c r="G36" s="196"/>
      <c r="H36" s="196"/>
      <c r="I36" s="196"/>
      <c r="J36" s="196">
        <v>0.11</v>
      </c>
      <c r="K36" s="196">
        <v>0.11</v>
      </c>
      <c r="L36" s="196">
        <v>0.11</v>
      </c>
      <c r="M36" s="196">
        <v>0.14499999999999999</v>
      </c>
      <c r="N36" s="196">
        <v>0.14499999999999999</v>
      </c>
      <c r="O36" s="196">
        <v>0.11</v>
      </c>
      <c r="P36" s="196">
        <v>0.11</v>
      </c>
      <c r="Q36" s="196">
        <v>0.11</v>
      </c>
      <c r="R36" s="196">
        <v>0.05</v>
      </c>
      <c r="S36" s="287">
        <f t="shared" si="1"/>
        <v>1</v>
      </c>
      <c r="T36" s="747">
        <v>0.05</v>
      </c>
      <c r="U36" s="748">
        <v>0.05</v>
      </c>
      <c r="V36" s="761" t="s">
        <v>579</v>
      </c>
      <c r="W36"/>
    </row>
    <row r="37" spans="1:23" s="1" customFormat="1" ht="17.25" customHeight="1" thickBot="1" x14ac:dyDescent="0.3">
      <c r="A37" s="765"/>
      <c r="B37" s="742"/>
      <c r="C37" s="744"/>
      <c r="D37" s="745"/>
      <c r="E37" s="746"/>
      <c r="F37" s="290" t="s">
        <v>31</v>
      </c>
      <c r="G37" s="196"/>
      <c r="H37" s="196"/>
      <c r="I37" s="196"/>
      <c r="J37" s="196"/>
      <c r="K37" s="196"/>
      <c r="L37" s="196"/>
      <c r="M37" s="196"/>
      <c r="N37" s="196"/>
      <c r="O37" s="196"/>
      <c r="P37" s="196"/>
      <c r="Q37" s="196"/>
      <c r="R37" s="196"/>
      <c r="S37" s="287">
        <f t="shared" si="1"/>
        <v>0</v>
      </c>
      <c r="T37" s="747"/>
      <c r="U37" s="748"/>
      <c r="V37" s="761"/>
      <c r="W37"/>
    </row>
    <row r="38" spans="1:23" s="1" customFormat="1" ht="57" customHeight="1" x14ac:dyDescent="0.25">
      <c r="A38" s="765"/>
      <c r="B38" s="742" t="s">
        <v>203</v>
      </c>
      <c r="C38" s="744" t="s">
        <v>418</v>
      </c>
      <c r="D38" s="745" t="s">
        <v>193</v>
      </c>
      <c r="E38" s="746"/>
      <c r="F38" s="292" t="s">
        <v>401</v>
      </c>
      <c r="G38" s="196">
        <v>8.3299999999999999E-2</v>
      </c>
      <c r="H38" s="196">
        <v>8.3299999999999999E-2</v>
      </c>
      <c r="I38" s="196">
        <v>8.3299999999999999E-2</v>
      </c>
      <c r="J38" s="196">
        <v>8.3299999999999999E-2</v>
      </c>
      <c r="K38" s="196">
        <v>8.3299999999999999E-2</v>
      </c>
      <c r="L38" s="196">
        <v>8.3299999999999999E-2</v>
      </c>
      <c r="M38" s="196">
        <v>8.3299999999999999E-2</v>
      </c>
      <c r="N38" s="196">
        <v>8.3299999999999999E-2</v>
      </c>
      <c r="O38" s="196">
        <v>8.3299999999999999E-2</v>
      </c>
      <c r="P38" s="196">
        <v>8.3299999999999999E-2</v>
      </c>
      <c r="Q38" s="196">
        <v>8.3299999999999999E-2</v>
      </c>
      <c r="R38" s="196">
        <v>8.3699999999999997E-2</v>
      </c>
      <c r="S38" s="287">
        <f t="shared" si="1"/>
        <v>1</v>
      </c>
      <c r="T38" s="747">
        <v>7.0000000000000007E-2</v>
      </c>
      <c r="U38" s="748">
        <v>0.05</v>
      </c>
      <c r="V38" s="761" t="s">
        <v>468</v>
      </c>
      <c r="W38"/>
    </row>
    <row r="39" spans="1:23" s="1" customFormat="1" ht="23.25" thickBot="1" x14ac:dyDescent="0.3">
      <c r="A39" s="765"/>
      <c r="B39" s="742"/>
      <c r="C39" s="744"/>
      <c r="D39" s="745"/>
      <c r="E39" s="746"/>
      <c r="F39" s="290" t="s">
        <v>31</v>
      </c>
      <c r="G39" s="196">
        <v>8.3299999999999999E-2</v>
      </c>
      <c r="H39" s="196">
        <v>8.3299999999999999E-2</v>
      </c>
      <c r="I39" s="196">
        <v>8.3299999999999999E-2</v>
      </c>
      <c r="J39" s="196"/>
      <c r="K39" s="196"/>
      <c r="L39" s="196"/>
      <c r="M39" s="196"/>
      <c r="N39" s="196"/>
      <c r="O39" s="196"/>
      <c r="P39" s="196"/>
      <c r="Q39" s="196"/>
      <c r="R39" s="196"/>
      <c r="S39" s="287">
        <f t="shared" si="1"/>
        <v>0.24990000000000001</v>
      </c>
      <c r="T39" s="747"/>
      <c r="U39" s="748"/>
      <c r="V39" s="761"/>
      <c r="W39"/>
    </row>
    <row r="40" spans="1:23" s="4" customFormat="1" ht="58.5" customHeight="1" x14ac:dyDescent="0.25">
      <c r="A40" s="765"/>
      <c r="B40" s="742"/>
      <c r="C40" s="744" t="s">
        <v>419</v>
      </c>
      <c r="D40" s="745" t="s">
        <v>193</v>
      </c>
      <c r="E40" s="746"/>
      <c r="F40" s="292" t="s">
        <v>401</v>
      </c>
      <c r="G40" s="196">
        <v>8.3299999999999999E-2</v>
      </c>
      <c r="H40" s="196">
        <v>8.3299999999999999E-2</v>
      </c>
      <c r="I40" s="196">
        <v>8.3299999999999999E-2</v>
      </c>
      <c r="J40" s="196">
        <v>8.3299999999999999E-2</v>
      </c>
      <c r="K40" s="196">
        <v>8.3299999999999999E-2</v>
      </c>
      <c r="L40" s="196">
        <v>8.3299999999999999E-2</v>
      </c>
      <c r="M40" s="196">
        <v>8.3299999999999999E-2</v>
      </c>
      <c r="N40" s="196">
        <v>8.3299999999999999E-2</v>
      </c>
      <c r="O40" s="196">
        <v>8.3299999999999999E-2</v>
      </c>
      <c r="P40" s="196">
        <v>8.3299999999999999E-2</v>
      </c>
      <c r="Q40" s="196">
        <v>8.3299999999999999E-2</v>
      </c>
      <c r="R40" s="196">
        <v>8.3699999999999997E-2</v>
      </c>
      <c r="S40" s="287">
        <f t="shared" si="1"/>
        <v>1</v>
      </c>
      <c r="T40" s="747"/>
      <c r="U40" s="748">
        <v>0.02</v>
      </c>
      <c r="V40" s="793" t="s">
        <v>580</v>
      </c>
      <c r="W40"/>
    </row>
    <row r="41" spans="1:23" s="4" customFormat="1" ht="23.25" thickBot="1" x14ac:dyDescent="0.3">
      <c r="A41" s="765"/>
      <c r="B41" s="742"/>
      <c r="C41" s="744"/>
      <c r="D41" s="745"/>
      <c r="E41" s="746"/>
      <c r="F41" s="290" t="s">
        <v>31</v>
      </c>
      <c r="G41" s="196">
        <v>8.3299999999999999E-2</v>
      </c>
      <c r="H41" s="196">
        <v>8.3299999999999999E-2</v>
      </c>
      <c r="I41" s="196">
        <v>8.3299999999999999E-2</v>
      </c>
      <c r="J41" s="196"/>
      <c r="K41" s="196"/>
      <c r="L41" s="196"/>
      <c r="M41" s="196"/>
      <c r="N41" s="196"/>
      <c r="O41" s="196"/>
      <c r="P41" s="196"/>
      <c r="Q41" s="196"/>
      <c r="R41" s="196"/>
      <c r="S41" s="287">
        <f t="shared" si="1"/>
        <v>0.24990000000000001</v>
      </c>
      <c r="T41" s="747"/>
      <c r="U41" s="748"/>
      <c r="V41" s="793"/>
      <c r="W41"/>
    </row>
    <row r="42" spans="1:23" s="281" customFormat="1" ht="108.75" customHeight="1" x14ac:dyDescent="0.25">
      <c r="A42" s="765"/>
      <c r="B42" s="742" t="s">
        <v>204</v>
      </c>
      <c r="C42" s="744" t="s">
        <v>420</v>
      </c>
      <c r="D42" s="745" t="s">
        <v>193</v>
      </c>
      <c r="E42" s="746"/>
      <c r="F42" s="292" t="s">
        <v>401</v>
      </c>
      <c r="G42" s="196">
        <v>8.3299999999999999E-2</v>
      </c>
      <c r="H42" s="196">
        <v>8.3299999999999999E-2</v>
      </c>
      <c r="I42" s="196">
        <v>8.3299999999999999E-2</v>
      </c>
      <c r="J42" s="196">
        <v>8.3299999999999999E-2</v>
      </c>
      <c r="K42" s="196">
        <v>8.3299999999999999E-2</v>
      </c>
      <c r="L42" s="196">
        <v>8.3299999999999999E-2</v>
      </c>
      <c r="M42" s="196">
        <v>8.3299999999999999E-2</v>
      </c>
      <c r="N42" s="196">
        <v>8.3299999999999999E-2</v>
      </c>
      <c r="O42" s="196">
        <v>8.3299999999999999E-2</v>
      </c>
      <c r="P42" s="196">
        <v>8.3299999999999999E-2</v>
      </c>
      <c r="Q42" s="196">
        <v>8.3299999999999999E-2</v>
      </c>
      <c r="R42" s="196">
        <v>8.3699999999999997E-2</v>
      </c>
      <c r="S42" s="287">
        <f t="shared" si="1"/>
        <v>1</v>
      </c>
      <c r="T42" s="747">
        <v>0.05</v>
      </c>
      <c r="U42" s="748">
        <v>0.04</v>
      </c>
      <c r="V42" s="761" t="s">
        <v>581</v>
      </c>
    </row>
    <row r="43" spans="1:23" s="281" customFormat="1" ht="23.25" thickBot="1" x14ac:dyDescent="0.3">
      <c r="A43" s="765"/>
      <c r="B43" s="742"/>
      <c r="C43" s="744"/>
      <c r="D43" s="745"/>
      <c r="E43" s="746"/>
      <c r="F43" s="290" t="s">
        <v>31</v>
      </c>
      <c r="G43" s="196">
        <v>8.3299999999999999E-2</v>
      </c>
      <c r="H43" s="196">
        <v>8.3299999999999999E-2</v>
      </c>
      <c r="I43" s="196">
        <v>8.3299999999999999E-2</v>
      </c>
      <c r="J43" s="286">
        <v>8.3299999999999999E-2</v>
      </c>
      <c r="K43" s="286">
        <v>8.3299999999999999E-2</v>
      </c>
      <c r="L43" s="286">
        <v>8.3299999999999999E-2</v>
      </c>
      <c r="M43" s="286">
        <v>8.3299999999999999E-2</v>
      </c>
      <c r="N43" s="286">
        <v>8.3299999999999999E-2</v>
      </c>
      <c r="O43" s="286">
        <v>8.3299999999999999E-2</v>
      </c>
      <c r="P43" s="196"/>
      <c r="Q43" s="196"/>
      <c r="R43" s="196"/>
      <c r="S43" s="287">
        <f t="shared" si="1"/>
        <v>0.74970000000000003</v>
      </c>
      <c r="T43" s="747"/>
      <c r="U43" s="748"/>
      <c r="V43" s="761"/>
    </row>
    <row r="44" spans="1:23" s="281" customFormat="1" ht="63" customHeight="1" x14ac:dyDescent="0.25">
      <c r="A44" s="765"/>
      <c r="B44" s="742"/>
      <c r="C44" s="744" t="s">
        <v>421</v>
      </c>
      <c r="D44" s="745" t="s">
        <v>193</v>
      </c>
      <c r="E44" s="746"/>
      <c r="F44" s="292" t="s">
        <v>401</v>
      </c>
      <c r="G44" s="196"/>
      <c r="H44" s="196"/>
      <c r="I44" s="196"/>
      <c r="J44" s="196"/>
      <c r="K44" s="196"/>
      <c r="L44" s="196"/>
      <c r="M44" s="196"/>
      <c r="N44" s="196">
        <v>0.2</v>
      </c>
      <c r="O44" s="196">
        <v>0.2</v>
      </c>
      <c r="P44" s="196">
        <v>0.2</v>
      </c>
      <c r="Q44" s="196">
        <v>0.2</v>
      </c>
      <c r="R44" s="196">
        <v>0.2</v>
      </c>
      <c r="S44" s="287">
        <f t="shared" si="1"/>
        <v>1</v>
      </c>
      <c r="T44" s="747"/>
      <c r="U44" s="748">
        <v>0.01</v>
      </c>
      <c r="V44" s="749" t="s">
        <v>582</v>
      </c>
    </row>
    <row r="45" spans="1:23" s="281" customFormat="1" ht="23.25" thickBot="1" x14ac:dyDescent="0.3">
      <c r="A45" s="765"/>
      <c r="B45" s="742"/>
      <c r="C45" s="744"/>
      <c r="D45" s="745"/>
      <c r="E45" s="746"/>
      <c r="F45" s="290" t="s">
        <v>31</v>
      </c>
      <c r="G45" s="196"/>
      <c r="H45" s="196"/>
      <c r="I45" s="196"/>
      <c r="J45" s="196"/>
      <c r="K45" s="196"/>
      <c r="L45" s="196"/>
      <c r="M45" s="286">
        <v>0.24</v>
      </c>
      <c r="N45" s="286">
        <v>0.23</v>
      </c>
      <c r="O45" s="286">
        <v>0.23</v>
      </c>
      <c r="P45" s="196"/>
      <c r="Q45" s="196"/>
      <c r="R45" s="196"/>
      <c r="S45" s="287">
        <f t="shared" si="1"/>
        <v>0.7</v>
      </c>
      <c r="T45" s="747"/>
      <c r="U45" s="748"/>
      <c r="V45" s="749"/>
    </row>
    <row r="46" spans="1:23" s="281" customFormat="1" ht="84" customHeight="1" x14ac:dyDescent="0.25">
      <c r="A46" s="765"/>
      <c r="B46" s="791" t="s">
        <v>205</v>
      </c>
      <c r="C46" s="792" t="s">
        <v>422</v>
      </c>
      <c r="D46" s="745" t="s">
        <v>193</v>
      </c>
      <c r="E46" s="746"/>
      <c r="F46" s="292" t="s">
        <v>401</v>
      </c>
      <c r="G46" s="196">
        <v>8.3299999999999999E-2</v>
      </c>
      <c r="H46" s="196">
        <v>8.3299999999999999E-2</v>
      </c>
      <c r="I46" s="196">
        <v>8.3299999999999999E-2</v>
      </c>
      <c r="J46" s="196">
        <v>8.3299999999999999E-2</v>
      </c>
      <c r="K46" s="196">
        <v>8.3299999999999999E-2</v>
      </c>
      <c r="L46" s="196">
        <v>8.3299999999999999E-2</v>
      </c>
      <c r="M46" s="196">
        <v>8.3299999999999999E-2</v>
      </c>
      <c r="N46" s="196">
        <v>8.3299999999999999E-2</v>
      </c>
      <c r="O46" s="196">
        <v>8.3299999999999999E-2</v>
      </c>
      <c r="P46" s="196">
        <v>8.3299999999999999E-2</v>
      </c>
      <c r="Q46" s="196">
        <v>8.3299999999999999E-2</v>
      </c>
      <c r="R46" s="196">
        <v>8.3699999999999997E-2</v>
      </c>
      <c r="S46" s="287">
        <f t="shared" ref="S46:S70" si="2">SUM(G46:R46)</f>
        <v>1</v>
      </c>
      <c r="T46" s="747">
        <v>0.01</v>
      </c>
      <c r="U46" s="748">
        <v>0.01</v>
      </c>
      <c r="V46" s="749" t="s">
        <v>583</v>
      </c>
    </row>
    <row r="47" spans="1:23" s="281" customFormat="1" ht="23.25" thickBot="1" x14ac:dyDescent="0.3">
      <c r="A47" s="765"/>
      <c r="B47" s="791"/>
      <c r="C47" s="792"/>
      <c r="D47" s="745"/>
      <c r="E47" s="746"/>
      <c r="F47" s="290" t="s">
        <v>31</v>
      </c>
      <c r="G47" s="196">
        <v>8.3299999999999999E-2</v>
      </c>
      <c r="H47" s="196">
        <v>8.3299999999999999E-2</v>
      </c>
      <c r="I47" s="196">
        <v>8.3299999999999999E-2</v>
      </c>
      <c r="J47" s="286">
        <v>8.3299999999999999E-2</v>
      </c>
      <c r="K47" s="286">
        <v>8.3299999999999999E-2</v>
      </c>
      <c r="L47" s="286">
        <v>8.3299999999999999E-2</v>
      </c>
      <c r="M47" s="196"/>
      <c r="N47" s="196"/>
      <c r="O47" s="196"/>
      <c r="P47" s="196"/>
      <c r="Q47" s="196"/>
      <c r="R47" s="196"/>
      <c r="S47" s="287">
        <f t="shared" si="2"/>
        <v>0.49979999999999997</v>
      </c>
      <c r="T47" s="747"/>
      <c r="U47" s="748"/>
      <c r="V47" s="749"/>
    </row>
    <row r="48" spans="1:23" s="1" customFormat="1" ht="58.5" customHeight="1" x14ac:dyDescent="0.25">
      <c r="A48" s="765"/>
      <c r="B48" s="772" t="s">
        <v>206</v>
      </c>
      <c r="C48" s="744" t="s">
        <v>423</v>
      </c>
      <c r="D48" s="745" t="s">
        <v>193</v>
      </c>
      <c r="E48" s="746"/>
      <c r="F48" s="292" t="s">
        <v>401</v>
      </c>
      <c r="G48" s="196"/>
      <c r="H48" s="196"/>
      <c r="I48" s="196"/>
      <c r="J48" s="196"/>
      <c r="K48" s="196"/>
      <c r="L48" s="196"/>
      <c r="M48" s="196">
        <v>0.16</v>
      </c>
      <c r="N48" s="196">
        <v>0.17</v>
      </c>
      <c r="O48" s="196">
        <v>0.17</v>
      </c>
      <c r="P48" s="196">
        <v>0.17</v>
      </c>
      <c r="Q48" s="196">
        <v>0.17</v>
      </c>
      <c r="R48" s="196">
        <v>0.16</v>
      </c>
      <c r="S48" s="287">
        <f t="shared" ref="S48:S59" si="3">SUM(G48:R48)</f>
        <v>1</v>
      </c>
      <c r="T48" s="773">
        <v>0.01</v>
      </c>
      <c r="U48" s="774">
        <v>0.01</v>
      </c>
      <c r="V48" s="775" t="s">
        <v>570</v>
      </c>
      <c r="W48"/>
    </row>
    <row r="49" spans="1:23" s="1" customFormat="1" ht="23.25" thickBot="1" x14ac:dyDescent="0.3">
      <c r="A49" s="765"/>
      <c r="B49" s="772"/>
      <c r="C49" s="744"/>
      <c r="D49" s="745"/>
      <c r="E49" s="746"/>
      <c r="F49" s="290" t="s">
        <v>31</v>
      </c>
      <c r="G49" s="196"/>
      <c r="H49" s="196"/>
      <c r="I49" s="196"/>
      <c r="J49" s="196"/>
      <c r="K49" s="196"/>
      <c r="L49" s="196"/>
      <c r="M49" s="196"/>
      <c r="N49" s="196"/>
      <c r="O49" s="196"/>
      <c r="P49" s="196"/>
      <c r="Q49" s="196"/>
      <c r="R49" s="196"/>
      <c r="S49" s="287">
        <f t="shared" si="3"/>
        <v>0</v>
      </c>
      <c r="T49" s="773"/>
      <c r="U49" s="774"/>
      <c r="V49" s="775"/>
      <c r="W49"/>
    </row>
    <row r="50" spans="1:23" s="1" customFormat="1" ht="87.75" customHeight="1" x14ac:dyDescent="0.25">
      <c r="A50" s="765"/>
      <c r="B50" s="742" t="s">
        <v>217</v>
      </c>
      <c r="C50" s="744" t="s">
        <v>424</v>
      </c>
      <c r="D50" s="745" t="s">
        <v>193</v>
      </c>
      <c r="E50" s="746"/>
      <c r="F50" s="292" t="s">
        <v>401</v>
      </c>
      <c r="G50" s="196">
        <v>0.09</v>
      </c>
      <c r="H50" s="196">
        <v>0.09</v>
      </c>
      <c r="I50" s="196">
        <v>0.09</v>
      </c>
      <c r="J50" s="196">
        <v>8.5000000000000006E-2</v>
      </c>
      <c r="K50" s="196">
        <v>0.05</v>
      </c>
      <c r="L50" s="196">
        <v>8.5000000000000006E-2</v>
      </c>
      <c r="M50" s="196">
        <v>8.5000000000000006E-2</v>
      </c>
      <c r="N50" s="196">
        <v>8.5000000000000006E-2</v>
      </c>
      <c r="O50" s="196">
        <v>8.5000000000000006E-2</v>
      </c>
      <c r="P50" s="196">
        <v>8.5000000000000006E-2</v>
      </c>
      <c r="Q50" s="196">
        <v>8.5000000000000006E-2</v>
      </c>
      <c r="R50" s="196">
        <v>8.5000000000000006E-2</v>
      </c>
      <c r="S50" s="287">
        <f t="shared" si="3"/>
        <v>0.99999999999999989</v>
      </c>
      <c r="T50" s="750">
        <v>0.09</v>
      </c>
      <c r="U50" s="740">
        <v>0.09</v>
      </c>
      <c r="V50" s="776" t="s">
        <v>584</v>
      </c>
      <c r="W50"/>
    </row>
    <row r="51" spans="1:23" s="1" customFormat="1" ht="23.25" thickBot="1" x14ac:dyDescent="0.3">
      <c r="A51" s="765"/>
      <c r="B51" s="742"/>
      <c r="C51" s="744"/>
      <c r="D51" s="745"/>
      <c r="E51" s="746"/>
      <c r="F51" s="290" t="s">
        <v>31</v>
      </c>
      <c r="G51" s="196">
        <v>0.09</v>
      </c>
      <c r="H51" s="196">
        <v>0.09</v>
      </c>
      <c r="I51" s="196">
        <v>0.09</v>
      </c>
      <c r="J51" s="286">
        <v>8.5000000000000006E-2</v>
      </c>
      <c r="K51" s="286">
        <v>0.05</v>
      </c>
      <c r="L51" s="286">
        <v>0</v>
      </c>
      <c r="M51" s="197">
        <v>0.02</v>
      </c>
      <c r="N51" s="197">
        <v>0.06</v>
      </c>
      <c r="O51" s="197">
        <v>0.06</v>
      </c>
      <c r="P51" s="196"/>
      <c r="Q51" s="196"/>
      <c r="R51" s="196"/>
      <c r="S51" s="287">
        <f t="shared" si="3"/>
        <v>0.54500000000000004</v>
      </c>
      <c r="T51" s="750"/>
      <c r="U51" s="740"/>
      <c r="V51" s="776"/>
      <c r="W51"/>
    </row>
    <row r="52" spans="1:23" s="1" customFormat="1" ht="45" customHeight="1" x14ac:dyDescent="0.25">
      <c r="A52" s="765"/>
      <c r="B52" s="742" t="s">
        <v>207</v>
      </c>
      <c r="C52" s="744" t="s">
        <v>425</v>
      </c>
      <c r="D52" s="745" t="s">
        <v>193</v>
      </c>
      <c r="E52" s="746"/>
      <c r="F52" s="292" t="s">
        <v>401</v>
      </c>
      <c r="G52" s="196">
        <v>0.05</v>
      </c>
      <c r="H52" s="196">
        <v>0.08</v>
      </c>
      <c r="I52" s="196">
        <v>8.6999999999999994E-2</v>
      </c>
      <c r="J52" s="196">
        <v>8.6999999999999994E-2</v>
      </c>
      <c r="K52" s="196">
        <v>8.6999999999999994E-2</v>
      </c>
      <c r="L52" s="196">
        <v>8.6999999999999994E-2</v>
      </c>
      <c r="M52" s="196">
        <v>8.6999999999999994E-2</v>
      </c>
      <c r="N52" s="196">
        <v>8.6999999999999994E-2</v>
      </c>
      <c r="O52" s="196">
        <v>8.6999999999999994E-2</v>
      </c>
      <c r="P52" s="196">
        <v>8.6999999999999994E-2</v>
      </c>
      <c r="Q52" s="196">
        <v>8.6999999999999994E-2</v>
      </c>
      <c r="R52" s="196">
        <v>8.6999999999999994E-2</v>
      </c>
      <c r="S52" s="287">
        <f t="shared" si="3"/>
        <v>0.99999999999999978</v>
      </c>
      <c r="T52" s="750">
        <v>0.02</v>
      </c>
      <c r="U52" s="740">
        <v>0.02</v>
      </c>
      <c r="V52" s="777" t="s">
        <v>584</v>
      </c>
      <c r="W52"/>
    </row>
    <row r="53" spans="1:23" s="1" customFormat="1" ht="23.25" thickBot="1" x14ac:dyDescent="0.3">
      <c r="A53" s="765"/>
      <c r="B53" s="742"/>
      <c r="C53" s="744"/>
      <c r="D53" s="745"/>
      <c r="E53" s="746"/>
      <c r="F53" s="290" t="s">
        <v>31</v>
      </c>
      <c r="G53" s="196">
        <v>0.05</v>
      </c>
      <c r="H53" s="196">
        <v>0.08</v>
      </c>
      <c r="I53" s="196">
        <v>8.6999999999999994E-2</v>
      </c>
      <c r="J53" s="286">
        <v>8.6999999999999994E-2</v>
      </c>
      <c r="K53" s="286">
        <v>8.6999999999999994E-2</v>
      </c>
      <c r="L53" s="286">
        <v>8.6999999999999994E-2</v>
      </c>
      <c r="M53" s="496">
        <v>8.6999999999999994E-2</v>
      </c>
      <c r="N53" s="496">
        <v>8.6999999999999994E-2</v>
      </c>
      <c r="O53" s="496">
        <v>8.6999999999999994E-2</v>
      </c>
      <c r="P53" s="196"/>
      <c r="Q53" s="196"/>
      <c r="R53" s="196"/>
      <c r="S53" s="287">
        <f t="shared" si="3"/>
        <v>0.73899999999999988</v>
      </c>
      <c r="T53" s="750"/>
      <c r="U53" s="740"/>
      <c r="V53" s="777"/>
      <c r="W53"/>
    </row>
    <row r="54" spans="1:23" s="1" customFormat="1" ht="45" customHeight="1" x14ac:dyDescent="0.25">
      <c r="A54" s="765"/>
      <c r="B54" s="742" t="s">
        <v>208</v>
      </c>
      <c r="C54" s="744" t="s">
        <v>426</v>
      </c>
      <c r="D54" s="745" t="s">
        <v>193</v>
      </c>
      <c r="E54" s="746"/>
      <c r="F54" s="292" t="s">
        <v>401</v>
      </c>
      <c r="G54" s="196">
        <v>8.3299999999999999E-2</v>
      </c>
      <c r="H54" s="196">
        <v>8.3299999999999999E-2</v>
      </c>
      <c r="I54" s="196">
        <v>8.3299999999999999E-2</v>
      </c>
      <c r="J54" s="196">
        <v>8.3299999999999999E-2</v>
      </c>
      <c r="K54" s="196">
        <v>8.3299999999999999E-2</v>
      </c>
      <c r="L54" s="196">
        <v>8.3299999999999999E-2</v>
      </c>
      <c r="M54" s="196">
        <v>8.3299999999999999E-2</v>
      </c>
      <c r="N54" s="196">
        <v>8.3299999999999999E-2</v>
      </c>
      <c r="O54" s="196">
        <v>8.3299999999999999E-2</v>
      </c>
      <c r="P54" s="196">
        <v>8.3699999999999997E-2</v>
      </c>
      <c r="Q54" s="196">
        <v>8.3299999999999999E-2</v>
      </c>
      <c r="R54" s="196">
        <v>8.3299999999999999E-2</v>
      </c>
      <c r="S54" s="287">
        <f t="shared" si="3"/>
        <v>1</v>
      </c>
      <c r="T54" s="750">
        <v>0.02</v>
      </c>
      <c r="U54" s="740">
        <v>0.02</v>
      </c>
      <c r="V54" s="769" t="s">
        <v>585</v>
      </c>
      <c r="W54"/>
    </row>
    <row r="55" spans="1:23" s="1" customFormat="1" ht="23.25" thickBot="1" x14ac:dyDescent="0.3">
      <c r="A55" s="765"/>
      <c r="B55" s="742"/>
      <c r="C55" s="744"/>
      <c r="D55" s="745"/>
      <c r="E55" s="746"/>
      <c r="F55" s="290" t="s">
        <v>31</v>
      </c>
      <c r="G55" s="196">
        <v>8.3299999999999999E-2</v>
      </c>
      <c r="H55" s="196">
        <v>8.3299999999999999E-2</v>
      </c>
      <c r="I55" s="196">
        <v>8.3299999999999999E-2</v>
      </c>
      <c r="J55" s="286">
        <v>8.3299999999999999E-2</v>
      </c>
      <c r="K55" s="286">
        <v>8.3299999999999999E-2</v>
      </c>
      <c r="L55" s="286">
        <v>8.3299999999999999E-2</v>
      </c>
      <c r="M55" s="496">
        <v>8.3299999999999999E-2</v>
      </c>
      <c r="N55" s="496">
        <v>8.3299999999999999E-2</v>
      </c>
      <c r="O55" s="496">
        <v>8.3299999999999999E-2</v>
      </c>
      <c r="P55" s="196"/>
      <c r="Q55" s="196"/>
      <c r="R55" s="196"/>
      <c r="S55" s="287">
        <f t="shared" si="3"/>
        <v>0.74970000000000003</v>
      </c>
      <c r="T55" s="750"/>
      <c r="U55" s="740"/>
      <c r="V55" s="769"/>
      <c r="W55"/>
    </row>
    <row r="56" spans="1:23" s="281" customFormat="1" ht="103.5" customHeight="1" x14ac:dyDescent="0.25">
      <c r="A56" s="765" t="s">
        <v>209</v>
      </c>
      <c r="B56" s="742" t="s">
        <v>210</v>
      </c>
      <c r="C56" s="744" t="s">
        <v>427</v>
      </c>
      <c r="D56" s="745" t="s">
        <v>193</v>
      </c>
      <c r="E56" s="746"/>
      <c r="F56" s="292" t="s">
        <v>401</v>
      </c>
      <c r="G56" s="196">
        <v>8.3299999999999999E-2</v>
      </c>
      <c r="H56" s="196">
        <v>8.3299999999999999E-2</v>
      </c>
      <c r="I56" s="196">
        <v>8.3299999999999999E-2</v>
      </c>
      <c r="J56" s="196">
        <v>8.3299999999999999E-2</v>
      </c>
      <c r="K56" s="196">
        <v>8.3299999999999999E-2</v>
      </c>
      <c r="L56" s="196">
        <v>8.3299999999999999E-2</v>
      </c>
      <c r="M56" s="196">
        <v>8.3299999999999999E-2</v>
      </c>
      <c r="N56" s="196">
        <v>8.3299999999999999E-2</v>
      </c>
      <c r="O56" s="196">
        <v>8.3299999999999999E-2</v>
      </c>
      <c r="P56" s="196">
        <v>8.3299999999999999E-2</v>
      </c>
      <c r="Q56" s="196">
        <v>8.3299999999999999E-2</v>
      </c>
      <c r="R56" s="196">
        <v>8.3699999999999997E-2</v>
      </c>
      <c r="S56" s="287">
        <f t="shared" si="3"/>
        <v>1</v>
      </c>
      <c r="T56" s="747">
        <v>0.06</v>
      </c>
      <c r="U56" s="748">
        <v>0.03</v>
      </c>
      <c r="V56" s="770" t="s">
        <v>586</v>
      </c>
    </row>
    <row r="57" spans="1:23" s="281" customFormat="1" ht="23.25" thickBot="1" x14ac:dyDescent="0.3">
      <c r="A57" s="765"/>
      <c r="B57" s="742"/>
      <c r="C57" s="744"/>
      <c r="D57" s="745"/>
      <c r="E57" s="746"/>
      <c r="F57" s="290" t="s">
        <v>31</v>
      </c>
      <c r="G57" s="196">
        <v>8.3299999999999999E-2</v>
      </c>
      <c r="H57" s="196">
        <v>8.3299999999999999E-2</v>
      </c>
      <c r="I57" s="196">
        <v>8.3299999999999999E-2</v>
      </c>
      <c r="J57" s="286">
        <v>8.3299999999999999E-2</v>
      </c>
      <c r="K57" s="286">
        <v>8.3299999999999999E-2</v>
      </c>
      <c r="L57" s="286">
        <v>8.3299999999999999E-2</v>
      </c>
      <c r="M57" s="286">
        <v>8.3299999999999999E-2</v>
      </c>
      <c r="N57" s="286">
        <v>8.3299999999999999E-2</v>
      </c>
      <c r="O57" s="286">
        <v>8.3299999999999999E-2</v>
      </c>
      <c r="P57" s="196"/>
      <c r="Q57" s="196"/>
      <c r="R57" s="196"/>
      <c r="S57" s="287">
        <f t="shared" si="3"/>
        <v>0.74970000000000003</v>
      </c>
      <c r="T57" s="747"/>
      <c r="U57" s="748"/>
      <c r="V57" s="770"/>
    </row>
    <row r="58" spans="1:23" s="281" customFormat="1" ht="81.75" customHeight="1" x14ac:dyDescent="0.25">
      <c r="A58" s="765"/>
      <c r="B58" s="742"/>
      <c r="C58" s="771" t="s">
        <v>428</v>
      </c>
      <c r="D58" s="745" t="s">
        <v>193</v>
      </c>
      <c r="E58" s="746"/>
      <c r="F58" s="292" t="s">
        <v>401</v>
      </c>
      <c r="G58" s="196">
        <v>8.3299999999999999E-2</v>
      </c>
      <c r="H58" s="196">
        <v>8.3299999999999999E-2</v>
      </c>
      <c r="I58" s="196">
        <v>8.3299999999999999E-2</v>
      </c>
      <c r="J58" s="196">
        <v>8.3299999999999999E-2</v>
      </c>
      <c r="K58" s="196">
        <v>8.3299999999999999E-2</v>
      </c>
      <c r="L58" s="196">
        <v>8.3299999999999999E-2</v>
      </c>
      <c r="M58" s="196">
        <v>8.3299999999999999E-2</v>
      </c>
      <c r="N58" s="196">
        <v>8.3299999999999999E-2</v>
      </c>
      <c r="O58" s="196">
        <v>8.3299999999999999E-2</v>
      </c>
      <c r="P58" s="196">
        <v>8.3299999999999999E-2</v>
      </c>
      <c r="Q58" s="196">
        <v>8.3299999999999999E-2</v>
      </c>
      <c r="R58" s="196">
        <v>8.3699999999999997E-2</v>
      </c>
      <c r="S58" s="287">
        <f t="shared" si="3"/>
        <v>1</v>
      </c>
      <c r="T58" s="747"/>
      <c r="U58" s="748">
        <v>0.03</v>
      </c>
      <c r="V58" s="749" t="s">
        <v>587</v>
      </c>
    </row>
    <row r="59" spans="1:23" s="281" customFormat="1" ht="23.25" thickBot="1" x14ac:dyDescent="0.3">
      <c r="A59" s="765"/>
      <c r="B59" s="742"/>
      <c r="C59" s="771"/>
      <c r="D59" s="745"/>
      <c r="E59" s="746"/>
      <c r="F59" s="290" t="s">
        <v>31</v>
      </c>
      <c r="G59" s="196">
        <v>8.3299999999999999E-2</v>
      </c>
      <c r="H59" s="196">
        <v>8.3299999999999999E-2</v>
      </c>
      <c r="I59" s="196">
        <v>8.3299999999999999E-2</v>
      </c>
      <c r="J59" s="286">
        <v>8.3299999999999999E-2</v>
      </c>
      <c r="K59" s="286">
        <v>8.3299999999999999E-2</v>
      </c>
      <c r="L59" s="286">
        <v>8.3299999999999999E-2</v>
      </c>
      <c r="M59" s="286">
        <v>8.3299999999999999E-2</v>
      </c>
      <c r="N59" s="286">
        <v>8.3299999999999999E-2</v>
      </c>
      <c r="O59" s="286">
        <v>8.3299999999999999E-2</v>
      </c>
      <c r="P59" s="196"/>
      <c r="Q59" s="196"/>
      <c r="R59" s="196"/>
      <c r="S59" s="287">
        <f t="shared" si="3"/>
        <v>0.74970000000000003</v>
      </c>
      <c r="T59" s="747"/>
      <c r="U59" s="748"/>
      <c r="V59" s="749"/>
    </row>
    <row r="60" spans="1:23" s="281" customFormat="1" ht="117" customHeight="1" x14ac:dyDescent="0.25">
      <c r="A60" s="765"/>
      <c r="B60" s="742" t="s">
        <v>211</v>
      </c>
      <c r="C60" s="744" t="s">
        <v>429</v>
      </c>
      <c r="D60" s="745" t="s">
        <v>193</v>
      </c>
      <c r="E60" s="746"/>
      <c r="F60" s="292" t="s">
        <v>401</v>
      </c>
      <c r="G60" s="196">
        <v>8.3299999999999999E-2</v>
      </c>
      <c r="H60" s="196">
        <v>8.3299999999999999E-2</v>
      </c>
      <c r="I60" s="196">
        <v>8.3299999999999999E-2</v>
      </c>
      <c r="J60" s="196">
        <v>8.3299999999999999E-2</v>
      </c>
      <c r="K60" s="196">
        <v>8.3299999999999999E-2</v>
      </c>
      <c r="L60" s="196">
        <v>8.3299999999999999E-2</v>
      </c>
      <c r="M60" s="196">
        <v>8.3299999999999999E-2</v>
      </c>
      <c r="N60" s="196">
        <v>8.3299999999999999E-2</v>
      </c>
      <c r="O60" s="196">
        <v>8.3299999999999999E-2</v>
      </c>
      <c r="P60" s="196">
        <v>8.3299999999999999E-2</v>
      </c>
      <c r="Q60" s="196">
        <v>8.3299999999999999E-2</v>
      </c>
      <c r="R60" s="196">
        <v>8.3699999999999997E-2</v>
      </c>
      <c r="S60" s="287">
        <f t="shared" si="2"/>
        <v>1</v>
      </c>
      <c r="T60" s="747">
        <v>0.03</v>
      </c>
      <c r="U60" s="748">
        <v>0.03</v>
      </c>
      <c r="V60" s="749" t="s">
        <v>588</v>
      </c>
    </row>
    <row r="61" spans="1:23" s="281" customFormat="1" ht="23.25" thickBot="1" x14ac:dyDescent="0.3">
      <c r="A61" s="765"/>
      <c r="B61" s="742"/>
      <c r="C61" s="744"/>
      <c r="D61" s="745"/>
      <c r="E61" s="746"/>
      <c r="F61" s="290" t="s">
        <v>31</v>
      </c>
      <c r="G61" s="196">
        <v>8.3299999999999999E-2</v>
      </c>
      <c r="H61" s="196">
        <v>8.3299999999999999E-2</v>
      </c>
      <c r="I61" s="196">
        <v>8.3299999999999999E-2</v>
      </c>
      <c r="J61" s="286">
        <v>8.3299999999999999E-2</v>
      </c>
      <c r="K61" s="286">
        <v>8.3299999999999999E-2</v>
      </c>
      <c r="L61" s="286">
        <v>8.3299999999999999E-2</v>
      </c>
      <c r="M61" s="286">
        <v>8.3299999999999999E-2</v>
      </c>
      <c r="N61" s="286">
        <v>8.3299999999999999E-2</v>
      </c>
      <c r="O61" s="286">
        <v>8.3299999999999999E-2</v>
      </c>
      <c r="P61" s="196"/>
      <c r="Q61" s="196"/>
      <c r="R61" s="196"/>
      <c r="S61" s="287">
        <f t="shared" si="2"/>
        <v>0.74970000000000003</v>
      </c>
      <c r="T61" s="747"/>
      <c r="U61" s="748"/>
      <c r="V61" s="749"/>
    </row>
    <row r="62" spans="1:23" s="281" customFormat="1" ht="105.75" customHeight="1" x14ac:dyDescent="0.25">
      <c r="A62" s="765"/>
      <c r="B62" s="742" t="s">
        <v>212</v>
      </c>
      <c r="C62" s="744" t="s">
        <v>430</v>
      </c>
      <c r="D62" s="745" t="s">
        <v>193</v>
      </c>
      <c r="E62" s="746"/>
      <c r="F62" s="292" t="s">
        <v>401</v>
      </c>
      <c r="G62" s="196">
        <v>8.4000000000000005E-2</v>
      </c>
      <c r="H62" s="196">
        <v>8.4000000000000005E-2</v>
      </c>
      <c r="I62" s="196">
        <v>8.4000000000000005E-2</v>
      </c>
      <c r="J62" s="196">
        <v>8.4000000000000005E-2</v>
      </c>
      <c r="K62" s="196">
        <v>8.4000000000000005E-2</v>
      </c>
      <c r="L62" s="196">
        <v>8.4000000000000005E-2</v>
      </c>
      <c r="M62" s="196">
        <v>8.4000000000000005E-2</v>
      </c>
      <c r="N62" s="196">
        <v>8.4000000000000005E-2</v>
      </c>
      <c r="O62" s="196">
        <v>8.4000000000000005E-2</v>
      </c>
      <c r="P62" s="196">
        <v>8.4000000000000005E-2</v>
      </c>
      <c r="Q62" s="196">
        <v>0.08</v>
      </c>
      <c r="R62" s="196">
        <v>0.08</v>
      </c>
      <c r="S62" s="287">
        <f t="shared" ref="S62:S68" si="4">SUM(G62:R62)</f>
        <v>0.99999999999999978</v>
      </c>
      <c r="T62" s="747">
        <v>0.03</v>
      </c>
      <c r="U62" s="748">
        <v>0.03</v>
      </c>
      <c r="V62" s="767" t="s">
        <v>533</v>
      </c>
    </row>
    <row r="63" spans="1:23" s="281" customFormat="1" ht="23.25" thickBot="1" x14ac:dyDescent="0.3">
      <c r="A63" s="765"/>
      <c r="B63" s="742"/>
      <c r="C63" s="744"/>
      <c r="D63" s="745"/>
      <c r="E63" s="746"/>
      <c r="F63" s="290" t="s">
        <v>31</v>
      </c>
      <c r="G63" s="196">
        <v>8.4000000000000005E-2</v>
      </c>
      <c r="H63" s="196">
        <v>8.4000000000000005E-2</v>
      </c>
      <c r="I63" s="196">
        <v>8.4000000000000005E-2</v>
      </c>
      <c r="J63" s="286">
        <v>8.4000000000000005E-2</v>
      </c>
      <c r="K63" s="286">
        <v>8.4000000000000005E-2</v>
      </c>
      <c r="L63" s="286">
        <v>8.4000000000000005E-2</v>
      </c>
      <c r="M63" s="196">
        <v>8.4000000000000005E-2</v>
      </c>
      <c r="N63" s="196">
        <v>8.4000000000000005E-2</v>
      </c>
      <c r="O63" s="196">
        <v>8.4000000000000005E-2</v>
      </c>
      <c r="P63" s="196"/>
      <c r="Q63" s="196"/>
      <c r="R63" s="196"/>
      <c r="S63" s="287">
        <f t="shared" si="4"/>
        <v>0.75599999999999989</v>
      </c>
      <c r="T63" s="747"/>
      <c r="U63" s="748"/>
      <c r="V63" s="768"/>
    </row>
    <row r="64" spans="1:23" s="1" customFormat="1" ht="45" customHeight="1" x14ac:dyDescent="0.25">
      <c r="A64" s="765" t="s">
        <v>213</v>
      </c>
      <c r="B64" s="742" t="s">
        <v>214</v>
      </c>
      <c r="C64" s="744" t="s">
        <v>431</v>
      </c>
      <c r="D64" s="745" t="s">
        <v>193</v>
      </c>
      <c r="E64" s="746"/>
      <c r="F64" s="292" t="s">
        <v>401</v>
      </c>
      <c r="G64" s="196">
        <v>0.01</v>
      </c>
      <c r="H64" s="196">
        <v>0.09</v>
      </c>
      <c r="I64" s="196">
        <v>0.09</v>
      </c>
      <c r="J64" s="196">
        <v>0.09</v>
      </c>
      <c r="K64" s="196">
        <v>0.09</v>
      </c>
      <c r="L64" s="196">
        <v>0.09</v>
      </c>
      <c r="M64" s="196">
        <v>0.09</v>
      </c>
      <c r="N64" s="196">
        <v>0.09</v>
      </c>
      <c r="O64" s="196">
        <v>0.09</v>
      </c>
      <c r="P64" s="196">
        <v>0.09</v>
      </c>
      <c r="Q64" s="196">
        <v>0.09</v>
      </c>
      <c r="R64" s="196">
        <v>0.09</v>
      </c>
      <c r="S64" s="287">
        <f t="shared" si="4"/>
        <v>0.99999999999999978</v>
      </c>
      <c r="T64" s="750">
        <v>0.03</v>
      </c>
      <c r="U64" s="740">
        <v>1.4999999999999999E-2</v>
      </c>
      <c r="V64" s="761" t="s">
        <v>501</v>
      </c>
      <c r="W64"/>
    </row>
    <row r="65" spans="1:30" s="1" customFormat="1" ht="23.25" thickBot="1" x14ac:dyDescent="0.3">
      <c r="A65" s="765"/>
      <c r="B65" s="742"/>
      <c r="C65" s="744"/>
      <c r="D65" s="745"/>
      <c r="E65" s="746"/>
      <c r="F65" s="290" t="s">
        <v>31</v>
      </c>
      <c r="G65" s="196">
        <v>0.01</v>
      </c>
      <c r="H65" s="196">
        <v>0.09</v>
      </c>
      <c r="I65" s="196">
        <v>0.09</v>
      </c>
      <c r="J65" s="286">
        <v>0.09</v>
      </c>
      <c r="K65" s="286">
        <v>0.09</v>
      </c>
      <c r="L65" s="286">
        <v>0.09</v>
      </c>
      <c r="M65" s="196"/>
      <c r="N65" s="196"/>
      <c r="O65" s="196"/>
      <c r="P65" s="196"/>
      <c r="Q65" s="196"/>
      <c r="R65" s="196"/>
      <c r="S65" s="287">
        <f t="shared" si="4"/>
        <v>0.45999999999999996</v>
      </c>
      <c r="T65" s="750"/>
      <c r="U65" s="740"/>
      <c r="V65" s="761"/>
      <c r="W65"/>
    </row>
    <row r="66" spans="1:30" s="1" customFormat="1" ht="45" customHeight="1" x14ac:dyDescent="0.25">
      <c r="A66" s="765"/>
      <c r="B66" s="742"/>
      <c r="C66" s="744" t="s">
        <v>432</v>
      </c>
      <c r="D66" s="745" t="s">
        <v>193</v>
      </c>
      <c r="E66" s="746"/>
      <c r="F66" s="292" t="s">
        <v>401</v>
      </c>
      <c r="G66" s="196">
        <v>0.01</v>
      </c>
      <c r="H66" s="196">
        <v>0.09</v>
      </c>
      <c r="I66" s="196">
        <v>0.09</v>
      </c>
      <c r="J66" s="196">
        <v>0.09</v>
      </c>
      <c r="K66" s="196">
        <v>0.09</v>
      </c>
      <c r="L66" s="196">
        <v>0.09</v>
      </c>
      <c r="M66" s="196">
        <v>0.09</v>
      </c>
      <c r="N66" s="196">
        <v>0.09</v>
      </c>
      <c r="O66" s="196">
        <v>0.09</v>
      </c>
      <c r="P66" s="196">
        <v>0.09</v>
      </c>
      <c r="Q66" s="196">
        <v>0.09</v>
      </c>
      <c r="R66" s="196">
        <v>0.09</v>
      </c>
      <c r="S66" s="287">
        <f t="shared" si="4"/>
        <v>0.99999999999999978</v>
      </c>
      <c r="T66" s="750"/>
      <c r="U66" s="740">
        <v>1.4999999999999999E-2</v>
      </c>
      <c r="V66" s="741" t="s">
        <v>507</v>
      </c>
      <c r="W66"/>
    </row>
    <row r="67" spans="1:30" s="1" customFormat="1" ht="23.25" thickBot="1" x14ac:dyDescent="0.3">
      <c r="A67" s="765"/>
      <c r="B67" s="742"/>
      <c r="C67" s="744"/>
      <c r="D67" s="745"/>
      <c r="E67" s="746"/>
      <c r="F67" s="290" t="s">
        <v>31</v>
      </c>
      <c r="G67" s="196">
        <v>0.01</v>
      </c>
      <c r="H67" s="196">
        <v>0.09</v>
      </c>
      <c r="I67" s="196">
        <v>0.09</v>
      </c>
      <c r="J67" s="286">
        <v>0.09</v>
      </c>
      <c r="K67" s="286">
        <v>0.09</v>
      </c>
      <c r="L67" s="286">
        <v>0.09</v>
      </c>
      <c r="M67" s="197"/>
      <c r="N67" s="197"/>
      <c r="O67" s="197"/>
      <c r="P67" s="196"/>
      <c r="Q67" s="196"/>
      <c r="R67" s="196"/>
      <c r="S67" s="287">
        <f t="shared" si="4"/>
        <v>0.45999999999999996</v>
      </c>
      <c r="T67" s="750"/>
      <c r="U67" s="740"/>
      <c r="V67" s="741"/>
      <c r="W67"/>
    </row>
    <row r="68" spans="1:30" s="1" customFormat="1" ht="88.5" customHeight="1" x14ac:dyDescent="0.25">
      <c r="A68" s="765"/>
      <c r="B68" s="742" t="s">
        <v>215</v>
      </c>
      <c r="C68" s="744" t="s">
        <v>433</v>
      </c>
      <c r="D68" s="745" t="s">
        <v>193</v>
      </c>
      <c r="E68" s="746"/>
      <c r="F68" s="292" t="s">
        <v>401</v>
      </c>
      <c r="G68" s="196">
        <v>0.01</v>
      </c>
      <c r="H68" s="196">
        <v>0.09</v>
      </c>
      <c r="I68" s="196">
        <v>0.09</v>
      </c>
      <c r="J68" s="196">
        <v>0.09</v>
      </c>
      <c r="K68" s="196">
        <v>0.09</v>
      </c>
      <c r="L68" s="196">
        <v>0.09</v>
      </c>
      <c r="M68" s="196">
        <v>0.09</v>
      </c>
      <c r="N68" s="196">
        <v>0.09</v>
      </c>
      <c r="O68" s="196">
        <v>0.09</v>
      </c>
      <c r="P68" s="196">
        <v>0.09</v>
      </c>
      <c r="Q68" s="196">
        <v>0.09</v>
      </c>
      <c r="R68" s="196">
        <v>0.09</v>
      </c>
      <c r="S68" s="287">
        <f t="shared" si="4"/>
        <v>0.99999999999999978</v>
      </c>
      <c r="T68" s="750">
        <v>0.04</v>
      </c>
      <c r="U68" s="762">
        <v>0.04</v>
      </c>
      <c r="V68" s="741" t="s">
        <v>514</v>
      </c>
      <c r="W68"/>
    </row>
    <row r="69" spans="1:30" s="1" customFormat="1" ht="45" hidden="1" customHeight="1" x14ac:dyDescent="0.25">
      <c r="A69" s="765"/>
      <c r="B69" s="742"/>
      <c r="C69" s="744"/>
      <c r="D69" s="745"/>
      <c r="E69" s="746"/>
      <c r="F69" s="290" t="s">
        <v>31</v>
      </c>
      <c r="G69" s="196"/>
      <c r="H69" s="196"/>
      <c r="I69" s="196"/>
      <c r="J69" s="196"/>
      <c r="K69" s="196"/>
      <c r="L69" s="196"/>
      <c r="M69" s="197"/>
      <c r="N69" s="197"/>
      <c r="O69" s="197"/>
      <c r="P69" s="196"/>
      <c r="Q69" s="196"/>
      <c r="R69" s="196"/>
      <c r="S69" s="287">
        <f t="shared" si="2"/>
        <v>0</v>
      </c>
      <c r="T69" s="750"/>
      <c r="U69" s="763"/>
      <c r="V69" s="741"/>
      <c r="W69"/>
    </row>
    <row r="70" spans="1:30" s="1" customFormat="1" ht="22.5" customHeight="1" thickBot="1" x14ac:dyDescent="0.3">
      <c r="A70" s="766"/>
      <c r="B70" s="743"/>
      <c r="C70" s="282"/>
      <c r="D70" s="283"/>
      <c r="E70" s="284"/>
      <c r="F70" s="290" t="s">
        <v>31</v>
      </c>
      <c r="G70" s="289">
        <v>0.01</v>
      </c>
      <c r="H70" s="289">
        <v>0.09</v>
      </c>
      <c r="I70" s="289">
        <v>0.09</v>
      </c>
      <c r="J70" s="286">
        <v>0.09</v>
      </c>
      <c r="K70" s="286">
        <v>0.09</v>
      </c>
      <c r="L70" s="286">
        <v>0.09</v>
      </c>
      <c r="M70" s="198"/>
      <c r="N70" s="198"/>
      <c r="O70" s="198"/>
      <c r="P70" s="196"/>
      <c r="Q70" s="196"/>
      <c r="R70" s="196"/>
      <c r="S70" s="287">
        <f t="shared" si="2"/>
        <v>0.45999999999999996</v>
      </c>
      <c r="T70" s="751"/>
      <c r="U70" s="764"/>
      <c r="V70" s="741" t="s">
        <v>515</v>
      </c>
      <c r="W70"/>
    </row>
    <row r="71" spans="1:30" s="16" customFormat="1" ht="18.75" customHeight="1" x14ac:dyDescent="0.25">
      <c r="A71" s="753" t="s">
        <v>30</v>
      </c>
      <c r="B71" s="754"/>
      <c r="C71" s="754"/>
      <c r="D71" s="754"/>
      <c r="E71" s="754"/>
      <c r="F71" s="754"/>
      <c r="G71" s="754"/>
      <c r="H71" s="754"/>
      <c r="I71" s="754"/>
      <c r="J71" s="754"/>
      <c r="K71" s="754"/>
      <c r="L71" s="754"/>
      <c r="M71" s="754"/>
      <c r="N71" s="754"/>
      <c r="O71" s="754"/>
      <c r="P71" s="754"/>
      <c r="Q71" s="754"/>
      <c r="R71" s="754"/>
      <c r="S71" s="754"/>
      <c r="T71" s="391">
        <f>SUM(T8:T70)</f>
        <v>1.0000000000000002</v>
      </c>
      <c r="U71" s="392">
        <f>SUM(U8:U70)</f>
        <v>1.0000000000000002</v>
      </c>
      <c r="V71" s="752"/>
      <c r="W71"/>
      <c r="X71" s="15"/>
      <c r="Y71" s="15"/>
      <c r="Z71" s="15"/>
      <c r="AA71" s="15"/>
      <c r="AB71" s="15"/>
      <c r="AC71" s="15"/>
      <c r="AD71" s="15"/>
    </row>
    <row r="72" spans="1:30" customFormat="1" ht="30.75" customHeight="1" x14ac:dyDescent="0.25">
      <c r="A72" s="819" t="s">
        <v>32</v>
      </c>
      <c r="B72" s="819"/>
      <c r="C72" s="819"/>
      <c r="D72" s="819"/>
      <c r="E72" s="819"/>
      <c r="F72" s="819"/>
      <c r="G72" s="819"/>
      <c r="H72" s="819"/>
      <c r="I72" s="819"/>
      <c r="J72" s="819"/>
      <c r="K72" s="819"/>
      <c r="L72" s="819"/>
      <c r="M72" s="819"/>
      <c r="N72" s="819"/>
      <c r="O72" s="819"/>
      <c r="P72" s="819"/>
      <c r="Q72" s="819"/>
      <c r="R72" s="819"/>
      <c r="S72" s="819"/>
      <c r="T72" s="819"/>
      <c r="U72" s="819"/>
      <c r="V72" s="819"/>
    </row>
    <row r="73" spans="1:30" customFormat="1" ht="29.25" customHeight="1" x14ac:dyDescent="0.25">
      <c r="A73" s="819"/>
      <c r="B73" s="819"/>
      <c r="C73" s="819"/>
      <c r="D73" s="819"/>
      <c r="E73" s="819"/>
      <c r="F73" s="819"/>
      <c r="G73" s="819"/>
      <c r="H73" s="819"/>
      <c r="I73" s="819"/>
      <c r="J73" s="819"/>
      <c r="K73" s="819"/>
      <c r="L73" s="819"/>
      <c r="M73" s="819"/>
      <c r="N73" s="819"/>
      <c r="O73" s="819"/>
      <c r="P73" s="819"/>
      <c r="Q73" s="819"/>
      <c r="R73" s="819"/>
      <c r="S73" s="819"/>
      <c r="T73" s="819"/>
      <c r="U73" s="819"/>
      <c r="V73" s="819"/>
    </row>
    <row r="74" spans="1:30" customFormat="1" x14ac:dyDescent="0.25"/>
    <row r="75" spans="1:30" customFormat="1" x14ac:dyDescent="0.25"/>
    <row r="76" spans="1:30" customFormat="1" x14ac:dyDescent="0.25"/>
    <row r="77" spans="1:30" customFormat="1" x14ac:dyDescent="0.25"/>
    <row r="78" spans="1:30" customFormat="1" x14ac:dyDescent="0.25"/>
    <row r="79" spans="1:30" customFormat="1" x14ac:dyDescent="0.25"/>
    <row r="80" spans="1:3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spans="1:30" customFormat="1" x14ac:dyDescent="0.25"/>
    <row r="114" spans="1:30" customFormat="1" x14ac:dyDescent="0.25"/>
    <row r="115" spans="1:30" customFormat="1" x14ac:dyDescent="0.25"/>
    <row r="116" spans="1:30" customFormat="1" x14ac:dyDescent="0.25"/>
    <row r="117" spans="1:30" customFormat="1" x14ac:dyDescent="0.25"/>
    <row r="118" spans="1:30" customFormat="1" x14ac:dyDescent="0.25"/>
    <row r="119" spans="1:30" customFormat="1" x14ac:dyDescent="0.25"/>
    <row r="120" spans="1:30" customFormat="1" x14ac:dyDescent="0.25"/>
    <row r="121" spans="1:30" customFormat="1" x14ac:dyDescent="0.25"/>
    <row r="122" spans="1:30" customFormat="1" x14ac:dyDescent="0.25"/>
    <row r="123" spans="1:30" customFormat="1" x14ac:dyDescent="0.25"/>
    <row r="124" spans="1:30" customFormat="1" x14ac:dyDescent="0.25"/>
    <row r="125" spans="1:30" customFormat="1" x14ac:dyDescent="0.25"/>
    <row r="126" spans="1:30" x14ac:dyDescent="0.25">
      <c r="A126" s="14"/>
      <c r="B126" s="14"/>
      <c r="C126" s="22"/>
      <c r="D126" s="14"/>
      <c r="E126" s="14"/>
      <c r="F126" s="14"/>
      <c r="G126" s="14"/>
      <c r="H126" s="14"/>
      <c r="I126" s="14"/>
      <c r="J126" s="14"/>
      <c r="K126" s="14"/>
      <c r="L126" s="14"/>
      <c r="M126" s="14"/>
      <c r="N126" s="17"/>
      <c r="O126" s="17"/>
      <c r="P126" s="17"/>
      <c r="Q126" s="17"/>
      <c r="R126" s="17"/>
      <c r="S126" s="17"/>
      <c r="T126" s="17"/>
      <c r="U126" s="17"/>
      <c r="X126" s="9"/>
      <c r="Y126" s="9"/>
      <c r="Z126" s="9"/>
      <c r="AA126" s="9"/>
      <c r="AB126" s="9"/>
      <c r="AC126" s="9"/>
      <c r="AD126" s="9"/>
    </row>
    <row r="127" spans="1:30" x14ac:dyDescent="0.25">
      <c r="A127" s="14"/>
      <c r="B127" s="14"/>
      <c r="C127" s="22"/>
      <c r="D127" s="14"/>
      <c r="E127" s="14"/>
      <c r="F127" s="14"/>
      <c r="G127" s="14"/>
      <c r="H127" s="14"/>
      <c r="I127" s="14"/>
      <c r="J127" s="14"/>
      <c r="K127" s="14"/>
      <c r="L127" s="14"/>
      <c r="M127" s="14"/>
      <c r="N127" s="17"/>
      <c r="O127" s="17"/>
      <c r="P127" s="17"/>
      <c r="Q127" s="17"/>
      <c r="R127" s="17"/>
      <c r="S127" s="17"/>
      <c r="T127" s="17"/>
      <c r="U127" s="17"/>
      <c r="X127" s="9"/>
      <c r="Y127" s="9"/>
      <c r="Z127" s="9"/>
      <c r="AA127" s="9"/>
      <c r="AB127" s="9"/>
      <c r="AC127" s="9"/>
      <c r="AD127" s="9"/>
    </row>
    <row r="128" spans="1:30" x14ac:dyDescent="0.25">
      <c r="A128" s="14"/>
      <c r="B128" s="14"/>
      <c r="C128" s="22"/>
      <c r="D128" s="14"/>
      <c r="E128" s="14"/>
      <c r="F128" s="14"/>
      <c r="G128" s="14"/>
      <c r="H128" s="14"/>
      <c r="I128" s="14"/>
      <c r="J128" s="14"/>
      <c r="K128" s="14"/>
      <c r="L128" s="14"/>
      <c r="M128" s="14"/>
      <c r="N128" s="17"/>
      <c r="O128" s="17"/>
      <c r="P128" s="17"/>
      <c r="Q128" s="17"/>
      <c r="R128" s="17"/>
      <c r="S128" s="17"/>
      <c r="T128" s="17"/>
      <c r="U128" s="17"/>
      <c r="X128" s="9"/>
      <c r="Y128" s="9"/>
      <c r="Z128" s="9"/>
      <c r="AA128" s="9"/>
      <c r="AB128" s="9"/>
      <c r="AC128" s="9"/>
      <c r="AD128" s="9"/>
    </row>
    <row r="129" spans="1:30" x14ac:dyDescent="0.25">
      <c r="A129" s="14"/>
      <c r="B129" s="14"/>
      <c r="C129" s="22"/>
      <c r="D129" s="14"/>
      <c r="E129" s="14"/>
      <c r="F129" s="14"/>
      <c r="G129" s="14"/>
      <c r="H129" s="14"/>
      <c r="I129" s="14"/>
      <c r="J129" s="14"/>
      <c r="K129" s="14"/>
      <c r="L129" s="14"/>
      <c r="M129" s="14"/>
      <c r="N129" s="17"/>
      <c r="O129" s="17"/>
      <c r="P129" s="17"/>
      <c r="Q129" s="17"/>
      <c r="R129" s="17"/>
      <c r="S129" s="17"/>
      <c r="T129" s="17"/>
      <c r="U129" s="17"/>
      <c r="X129" s="9"/>
      <c r="Y129" s="9"/>
      <c r="Z129" s="9"/>
      <c r="AA129" s="9"/>
      <c r="AB129" s="9"/>
      <c r="AC129" s="9"/>
      <c r="AD129" s="9"/>
    </row>
    <row r="130" spans="1:30" x14ac:dyDescent="0.25">
      <c r="A130" s="14"/>
      <c r="B130" s="14"/>
      <c r="C130" s="22"/>
      <c r="D130" s="14"/>
      <c r="E130" s="14"/>
      <c r="F130" s="14"/>
      <c r="G130" s="14"/>
      <c r="H130" s="14"/>
      <c r="I130" s="14"/>
      <c r="J130" s="14"/>
      <c r="K130" s="14"/>
      <c r="L130" s="14"/>
      <c r="M130" s="14"/>
      <c r="N130" s="17"/>
      <c r="O130" s="17"/>
      <c r="P130" s="17"/>
      <c r="Q130" s="17"/>
      <c r="R130" s="17"/>
      <c r="S130" s="17"/>
      <c r="T130" s="17"/>
      <c r="U130" s="17"/>
      <c r="X130" s="9"/>
      <c r="Y130" s="9"/>
      <c r="Z130" s="9"/>
      <c r="AA130" s="9"/>
      <c r="AB130" s="9"/>
      <c r="AC130" s="9"/>
      <c r="AD130" s="9"/>
    </row>
    <row r="131" spans="1:30" x14ac:dyDescent="0.25">
      <c r="A131" s="14"/>
      <c r="B131" s="14"/>
      <c r="C131" s="22"/>
      <c r="D131" s="14"/>
      <c r="E131" s="14"/>
      <c r="F131" s="14"/>
      <c r="G131" s="14"/>
      <c r="H131" s="14"/>
      <c r="I131" s="14"/>
      <c r="J131" s="14"/>
      <c r="K131" s="14"/>
      <c r="L131" s="14"/>
      <c r="M131" s="14"/>
      <c r="N131" s="17"/>
      <c r="O131" s="17"/>
      <c r="P131" s="17"/>
      <c r="Q131" s="17"/>
      <c r="R131" s="17"/>
      <c r="S131" s="17"/>
      <c r="T131" s="17"/>
      <c r="U131" s="17"/>
      <c r="X131" s="9"/>
      <c r="Y131" s="9"/>
      <c r="Z131" s="9"/>
      <c r="AA131" s="9"/>
      <c r="AB131" s="9"/>
      <c r="AC131" s="9"/>
      <c r="AD131" s="9"/>
    </row>
    <row r="132" spans="1:30" x14ac:dyDescent="0.25">
      <c r="A132" s="14"/>
      <c r="B132" s="14"/>
      <c r="C132" s="22"/>
      <c r="D132" s="14"/>
      <c r="E132" s="14"/>
      <c r="F132" s="14"/>
      <c r="G132" s="14"/>
      <c r="H132" s="14"/>
      <c r="I132" s="14"/>
      <c r="J132" s="14"/>
      <c r="K132" s="14"/>
      <c r="L132" s="14"/>
      <c r="M132" s="14"/>
      <c r="N132" s="17"/>
      <c r="O132" s="17"/>
      <c r="P132" s="17"/>
      <c r="Q132" s="17"/>
      <c r="R132" s="17"/>
      <c r="S132" s="17"/>
      <c r="T132" s="17"/>
      <c r="U132" s="17"/>
      <c r="X132" s="9"/>
      <c r="Y132" s="9"/>
      <c r="Z132" s="9"/>
      <c r="AA132" s="9"/>
      <c r="AB132" s="9"/>
      <c r="AC132" s="9"/>
      <c r="AD132" s="9"/>
    </row>
    <row r="133" spans="1:30" x14ac:dyDescent="0.25">
      <c r="A133" s="14"/>
      <c r="B133" s="14"/>
      <c r="C133" s="22"/>
      <c r="D133" s="14"/>
      <c r="E133" s="14"/>
      <c r="F133" s="14"/>
      <c r="G133" s="14"/>
      <c r="H133" s="14"/>
      <c r="I133" s="14"/>
      <c r="J133" s="14"/>
      <c r="K133" s="14"/>
      <c r="L133" s="14"/>
      <c r="M133" s="14"/>
      <c r="N133" s="17"/>
      <c r="O133" s="17"/>
      <c r="P133" s="17"/>
      <c r="Q133" s="17"/>
      <c r="R133" s="17"/>
      <c r="S133" s="17"/>
      <c r="T133" s="17"/>
      <c r="U133" s="17"/>
      <c r="X133" s="9"/>
      <c r="Y133" s="9"/>
      <c r="Z133" s="9"/>
      <c r="AA133" s="9"/>
      <c r="AB133" s="9"/>
      <c r="AC133" s="9"/>
      <c r="AD133" s="9"/>
    </row>
    <row r="134" spans="1:30" x14ac:dyDescent="0.25">
      <c r="A134" s="14"/>
      <c r="B134" s="14"/>
      <c r="C134" s="22"/>
      <c r="D134" s="14"/>
      <c r="E134" s="14"/>
      <c r="F134" s="14"/>
      <c r="G134" s="14"/>
      <c r="H134" s="14"/>
      <c r="I134" s="14"/>
      <c r="J134" s="14"/>
      <c r="K134" s="14"/>
      <c r="L134" s="14"/>
      <c r="M134" s="14"/>
      <c r="N134" s="17"/>
      <c r="O134" s="17"/>
      <c r="P134" s="17"/>
      <c r="Q134" s="17"/>
      <c r="R134" s="17"/>
      <c r="S134" s="17"/>
      <c r="T134" s="17"/>
      <c r="U134" s="17"/>
      <c r="X134" s="9"/>
      <c r="Y134" s="9"/>
      <c r="Z134" s="9"/>
      <c r="AA134" s="9"/>
      <c r="AB134" s="9"/>
      <c r="AC134" s="9"/>
      <c r="AD134" s="9"/>
    </row>
    <row r="135" spans="1:30" x14ac:dyDescent="0.25">
      <c r="A135" s="14"/>
      <c r="B135" s="14"/>
      <c r="C135" s="22"/>
      <c r="D135" s="14"/>
      <c r="E135" s="14"/>
      <c r="F135" s="14"/>
      <c r="G135" s="14"/>
      <c r="H135" s="14"/>
      <c r="I135" s="14"/>
      <c r="J135" s="14"/>
      <c r="K135" s="14"/>
      <c r="L135" s="14"/>
      <c r="M135" s="14"/>
      <c r="N135" s="17"/>
      <c r="O135" s="17"/>
      <c r="P135" s="17"/>
      <c r="Q135" s="17"/>
      <c r="R135" s="17"/>
      <c r="S135" s="17"/>
      <c r="T135" s="17"/>
      <c r="U135" s="17"/>
      <c r="X135" s="9"/>
      <c r="Y135" s="9"/>
      <c r="Z135" s="9"/>
      <c r="AA135" s="9"/>
      <c r="AB135" s="9"/>
      <c r="AC135" s="9"/>
      <c r="AD135" s="9"/>
    </row>
    <row r="136" spans="1:30" x14ac:dyDescent="0.25">
      <c r="A136" s="14"/>
      <c r="B136" s="14"/>
      <c r="C136" s="22"/>
      <c r="D136" s="14"/>
      <c r="E136" s="14"/>
      <c r="F136" s="14"/>
      <c r="G136" s="14"/>
      <c r="H136" s="14"/>
      <c r="I136" s="14"/>
      <c r="J136" s="14"/>
      <c r="K136" s="14"/>
      <c r="L136" s="14"/>
      <c r="M136" s="14"/>
      <c r="N136" s="17"/>
      <c r="O136" s="17"/>
      <c r="P136" s="17"/>
      <c r="Q136" s="17"/>
      <c r="R136" s="17"/>
      <c r="S136" s="17"/>
      <c r="T136" s="17"/>
      <c r="U136" s="17"/>
      <c r="X136" s="9"/>
      <c r="Y136" s="9"/>
      <c r="Z136" s="9"/>
      <c r="AA136" s="9"/>
      <c r="AB136" s="9"/>
      <c r="AC136" s="9"/>
      <c r="AD136" s="9"/>
    </row>
    <row r="137" spans="1:30" x14ac:dyDescent="0.25">
      <c r="A137" s="14"/>
      <c r="B137" s="14"/>
      <c r="C137" s="22"/>
      <c r="D137" s="14"/>
      <c r="E137" s="14"/>
      <c r="F137" s="14"/>
      <c r="G137" s="14"/>
      <c r="H137" s="14"/>
      <c r="I137" s="14"/>
      <c r="J137" s="14"/>
      <c r="K137" s="14"/>
      <c r="L137" s="14"/>
      <c r="M137" s="14"/>
      <c r="N137" s="17"/>
      <c r="O137" s="17"/>
      <c r="P137" s="17"/>
      <c r="Q137" s="17"/>
      <c r="R137" s="17"/>
      <c r="S137" s="17"/>
      <c r="T137" s="17"/>
      <c r="U137" s="17"/>
      <c r="X137" s="9"/>
      <c r="Y137" s="9"/>
      <c r="Z137" s="9"/>
      <c r="AA137" s="9"/>
      <c r="AB137" s="9"/>
      <c r="AC137" s="9"/>
      <c r="AD137" s="9"/>
    </row>
    <row r="138" spans="1:30" x14ac:dyDescent="0.25">
      <c r="A138" s="14"/>
      <c r="B138" s="14"/>
      <c r="C138" s="22"/>
      <c r="D138" s="14"/>
      <c r="E138" s="14"/>
      <c r="F138" s="14"/>
      <c r="G138" s="14"/>
      <c r="H138" s="14"/>
      <c r="I138" s="14"/>
      <c r="J138" s="14"/>
      <c r="K138" s="14"/>
      <c r="L138" s="14"/>
      <c r="M138" s="14"/>
      <c r="N138" s="17"/>
      <c r="O138" s="17"/>
      <c r="P138" s="17"/>
      <c r="Q138" s="17"/>
      <c r="R138" s="17"/>
      <c r="S138" s="17"/>
      <c r="T138" s="17"/>
      <c r="U138" s="17"/>
      <c r="X138" s="9"/>
      <c r="Y138" s="9"/>
      <c r="Z138" s="9"/>
      <c r="AA138" s="9"/>
      <c r="AB138" s="9"/>
      <c r="AC138" s="9"/>
      <c r="AD138" s="9"/>
    </row>
    <row r="139" spans="1:30" x14ac:dyDescent="0.25">
      <c r="A139" s="14"/>
      <c r="B139" s="14"/>
      <c r="C139" s="22"/>
      <c r="D139" s="14"/>
      <c r="E139" s="14"/>
      <c r="F139" s="14"/>
      <c r="G139" s="14"/>
      <c r="H139" s="14"/>
      <c r="I139" s="14"/>
      <c r="J139" s="14"/>
      <c r="K139" s="14"/>
      <c r="L139" s="14"/>
      <c r="M139" s="14"/>
      <c r="N139" s="17"/>
      <c r="O139" s="17"/>
      <c r="P139" s="17"/>
      <c r="Q139" s="17"/>
      <c r="R139" s="17"/>
      <c r="S139" s="17"/>
      <c r="T139" s="17"/>
      <c r="U139" s="17"/>
      <c r="X139" s="9"/>
      <c r="Y139" s="9"/>
      <c r="Z139" s="9"/>
      <c r="AA139" s="9"/>
      <c r="AB139" s="9"/>
      <c r="AC139" s="9"/>
      <c r="AD139" s="9"/>
    </row>
    <row r="140" spans="1:30" x14ac:dyDescent="0.25">
      <c r="A140" s="14"/>
      <c r="B140" s="14"/>
      <c r="C140" s="22"/>
      <c r="D140" s="14"/>
      <c r="E140" s="14"/>
      <c r="F140" s="14"/>
      <c r="G140" s="14"/>
      <c r="H140" s="14"/>
      <c r="I140" s="14"/>
      <c r="J140" s="14"/>
      <c r="K140" s="14"/>
      <c r="L140" s="14"/>
      <c r="M140" s="14"/>
      <c r="N140" s="17"/>
      <c r="O140" s="17"/>
      <c r="P140" s="17"/>
      <c r="Q140" s="17"/>
      <c r="R140" s="17"/>
      <c r="S140" s="17"/>
      <c r="T140" s="17"/>
      <c r="U140" s="17"/>
      <c r="V140" s="9"/>
      <c r="X140" s="9"/>
      <c r="Y140" s="9"/>
      <c r="Z140" s="9"/>
      <c r="AA140" s="9"/>
      <c r="AB140" s="9"/>
      <c r="AC140" s="9"/>
      <c r="AD140" s="9"/>
    </row>
    <row r="141" spans="1:30" x14ac:dyDescent="0.25">
      <c r="C141" s="22"/>
      <c r="D141" s="14"/>
      <c r="E141" s="14"/>
      <c r="F141" s="14"/>
      <c r="G141" s="14"/>
      <c r="H141" s="14"/>
      <c r="I141" s="14"/>
      <c r="J141" s="14"/>
      <c r="K141" s="14"/>
      <c r="L141" s="14"/>
      <c r="M141" s="14"/>
      <c r="N141" s="17"/>
      <c r="V141" s="9"/>
      <c r="X141" s="9"/>
      <c r="Y141" s="9"/>
      <c r="Z141" s="9"/>
      <c r="AA141" s="9"/>
      <c r="AB141" s="9"/>
      <c r="AC141" s="9"/>
      <c r="AD141" s="9"/>
    </row>
    <row r="142" spans="1:30" x14ac:dyDescent="0.25">
      <c r="C142" s="22"/>
      <c r="D142" s="14"/>
      <c r="E142" s="14"/>
      <c r="F142" s="14"/>
      <c r="G142" s="14"/>
      <c r="H142" s="14"/>
      <c r="I142" s="14"/>
      <c r="J142" s="14"/>
      <c r="K142" s="14"/>
      <c r="L142" s="14"/>
      <c r="M142" s="14"/>
      <c r="N142" s="17"/>
      <c r="V142" s="9"/>
      <c r="X142" s="9"/>
      <c r="Y142" s="9"/>
      <c r="Z142" s="9"/>
      <c r="AA142" s="9"/>
      <c r="AB142" s="9"/>
      <c r="AC142" s="9"/>
      <c r="AD142" s="9"/>
    </row>
    <row r="143" spans="1:30" x14ac:dyDescent="0.25">
      <c r="C143" s="22"/>
      <c r="D143" s="14"/>
      <c r="E143" s="14"/>
      <c r="F143" s="14"/>
      <c r="G143" s="14"/>
      <c r="H143" s="14"/>
      <c r="I143" s="14"/>
      <c r="J143" s="14"/>
      <c r="K143" s="14"/>
      <c r="L143" s="14"/>
      <c r="M143" s="14"/>
      <c r="N143" s="17"/>
      <c r="V143" s="9"/>
      <c r="X143" s="9"/>
      <c r="Y143" s="9"/>
      <c r="Z143" s="9"/>
      <c r="AA143" s="9"/>
      <c r="AB143" s="9"/>
      <c r="AC143" s="9"/>
      <c r="AD143" s="9"/>
    </row>
    <row r="144" spans="1:30" x14ac:dyDescent="0.25">
      <c r="C144" s="22"/>
      <c r="D144" s="14"/>
      <c r="E144" s="14"/>
      <c r="F144" s="14"/>
      <c r="G144" s="14"/>
      <c r="H144" s="14"/>
      <c r="I144" s="14"/>
      <c r="J144" s="14"/>
      <c r="K144" s="14"/>
      <c r="L144" s="14"/>
      <c r="M144" s="14"/>
      <c r="N144" s="17"/>
      <c r="V144" s="9"/>
      <c r="X144" s="9"/>
      <c r="Y144" s="9"/>
      <c r="Z144" s="9"/>
      <c r="AA144" s="9"/>
      <c r="AB144" s="9"/>
      <c r="AC144" s="9"/>
      <c r="AD144" s="9"/>
    </row>
  </sheetData>
  <mergeCells count="209">
    <mergeCell ref="A72:V73"/>
    <mergeCell ref="B8:B9"/>
    <mergeCell ref="C8:C9"/>
    <mergeCell ref="D8:D9"/>
    <mergeCell ref="E8:E9"/>
    <mergeCell ref="V8:V9"/>
    <mergeCell ref="C10:C11"/>
    <mergeCell ref="D10:D11"/>
    <mergeCell ref="E10:E11"/>
    <mergeCell ref="U10:U11"/>
    <mergeCell ref="V24:V25"/>
    <mergeCell ref="D26:D27"/>
    <mergeCell ref="U18:U19"/>
    <mergeCell ref="V18:V19"/>
    <mergeCell ref="E18:E19"/>
    <mergeCell ref="U20:U21"/>
    <mergeCell ref="V20:V21"/>
    <mergeCell ref="C22:C23"/>
    <mergeCell ref="D22:D23"/>
    <mergeCell ref="U22:U23"/>
    <mergeCell ref="V22:V23"/>
    <mergeCell ref="E24:E25"/>
    <mergeCell ref="V12:V13"/>
    <mergeCell ref="C14:C15"/>
    <mergeCell ref="A1:B4"/>
    <mergeCell ref="C1:V1"/>
    <mergeCell ref="C2:V2"/>
    <mergeCell ref="D3:V3"/>
    <mergeCell ref="D4:V4"/>
    <mergeCell ref="V6:V7"/>
    <mergeCell ref="C6:C7"/>
    <mergeCell ref="D6:E6"/>
    <mergeCell ref="F6:S6"/>
    <mergeCell ref="A6:A7"/>
    <mergeCell ref="B6:B7"/>
    <mergeCell ref="V14:V15"/>
    <mergeCell ref="U12:U13"/>
    <mergeCell ref="C12:C13"/>
    <mergeCell ref="D12:D13"/>
    <mergeCell ref="E12:E13"/>
    <mergeCell ref="V16:V17"/>
    <mergeCell ref="C16:C17"/>
    <mergeCell ref="V30:V31"/>
    <mergeCell ref="T6:U6"/>
    <mergeCell ref="V10:V11"/>
    <mergeCell ref="U30:U31"/>
    <mergeCell ref="T26:T27"/>
    <mergeCell ref="U26:U27"/>
    <mergeCell ref="V26:V27"/>
    <mergeCell ref="U14:U15"/>
    <mergeCell ref="T8:T9"/>
    <mergeCell ref="U8:U9"/>
    <mergeCell ref="U16:U17"/>
    <mergeCell ref="E30:E31"/>
    <mergeCell ref="D44:D45"/>
    <mergeCell ref="E44:E45"/>
    <mergeCell ref="U44:U45"/>
    <mergeCell ref="V44:V45"/>
    <mergeCell ref="V36:V37"/>
    <mergeCell ref="D32:D33"/>
    <mergeCell ref="E32:E33"/>
    <mergeCell ref="U32:U33"/>
    <mergeCell ref="V32:V33"/>
    <mergeCell ref="D34:D35"/>
    <mergeCell ref="E34:E35"/>
    <mergeCell ref="U34:U35"/>
    <mergeCell ref="V34:V35"/>
    <mergeCell ref="U36:U37"/>
    <mergeCell ref="D36:D37"/>
    <mergeCell ref="T38:T41"/>
    <mergeCell ref="E40:E41"/>
    <mergeCell ref="T30:T33"/>
    <mergeCell ref="U54:U55"/>
    <mergeCell ref="V40:V41"/>
    <mergeCell ref="V42:V43"/>
    <mergeCell ref="U38:U39"/>
    <mergeCell ref="V38:V39"/>
    <mergeCell ref="U40:U41"/>
    <mergeCell ref="E42:E43"/>
    <mergeCell ref="T42:T45"/>
    <mergeCell ref="U42:U43"/>
    <mergeCell ref="E46:E47"/>
    <mergeCell ref="T46:T47"/>
    <mergeCell ref="U46:U47"/>
    <mergeCell ref="V46:V47"/>
    <mergeCell ref="E38:E39"/>
    <mergeCell ref="A8:A28"/>
    <mergeCell ref="B10:B17"/>
    <mergeCell ref="D16:D17"/>
    <mergeCell ref="B18:B21"/>
    <mergeCell ref="B22:B25"/>
    <mergeCell ref="C26:C27"/>
    <mergeCell ref="A30:A55"/>
    <mergeCell ref="B30:B33"/>
    <mergeCell ref="D30:D31"/>
    <mergeCell ref="B42:B45"/>
    <mergeCell ref="C42:C43"/>
    <mergeCell ref="D42:D43"/>
    <mergeCell ref="C44:C45"/>
    <mergeCell ref="B38:B41"/>
    <mergeCell ref="C38:C39"/>
    <mergeCell ref="D38:D39"/>
    <mergeCell ref="C40:C41"/>
    <mergeCell ref="D40:D41"/>
    <mergeCell ref="B46:B47"/>
    <mergeCell ref="C46:C47"/>
    <mergeCell ref="D46:D47"/>
    <mergeCell ref="C32:C33"/>
    <mergeCell ref="C34:C35"/>
    <mergeCell ref="C36:C37"/>
    <mergeCell ref="B34:B35"/>
    <mergeCell ref="T34:T35"/>
    <mergeCell ref="B36:B37"/>
    <mergeCell ref="T36:T37"/>
    <mergeCell ref="C30:C31"/>
    <mergeCell ref="E36:E37"/>
    <mergeCell ref="U28:U29"/>
    <mergeCell ref="T10:T17"/>
    <mergeCell ref="E16:E17"/>
    <mergeCell ref="T18:T21"/>
    <mergeCell ref="T22:T25"/>
    <mergeCell ref="U24:U25"/>
    <mergeCell ref="D18:D19"/>
    <mergeCell ref="C20:C21"/>
    <mergeCell ref="C24:C25"/>
    <mergeCell ref="D24:D25"/>
    <mergeCell ref="C18:C19"/>
    <mergeCell ref="B28:B29"/>
    <mergeCell ref="B26:B27"/>
    <mergeCell ref="B48:B49"/>
    <mergeCell ref="C48:C49"/>
    <mergeCell ref="D48:D49"/>
    <mergeCell ref="E48:E49"/>
    <mergeCell ref="T48:T49"/>
    <mergeCell ref="U48:U49"/>
    <mergeCell ref="V48:V49"/>
    <mergeCell ref="E62:E63"/>
    <mergeCell ref="B50:B51"/>
    <mergeCell ref="C50:C51"/>
    <mergeCell ref="D50:D51"/>
    <mergeCell ref="E50:E51"/>
    <mergeCell ref="T50:T51"/>
    <mergeCell ref="U50:U51"/>
    <mergeCell ref="V50:V51"/>
    <mergeCell ref="B52:B53"/>
    <mergeCell ref="C52:C53"/>
    <mergeCell ref="D52:D53"/>
    <mergeCell ref="E52:E53"/>
    <mergeCell ref="T52:T53"/>
    <mergeCell ref="U52:U53"/>
    <mergeCell ref="V52:V53"/>
    <mergeCell ref="B54:B55"/>
    <mergeCell ref="C54:C55"/>
    <mergeCell ref="B56:B59"/>
    <mergeCell ref="C56:C57"/>
    <mergeCell ref="D56:D57"/>
    <mergeCell ref="E56:E57"/>
    <mergeCell ref="T56:T59"/>
    <mergeCell ref="U56:U57"/>
    <mergeCell ref="V56:V57"/>
    <mergeCell ref="C58:C59"/>
    <mergeCell ref="D58:D59"/>
    <mergeCell ref="E58:E59"/>
    <mergeCell ref="U58:U59"/>
    <mergeCell ref="V58:V59"/>
    <mergeCell ref="C28:C29"/>
    <mergeCell ref="D28:D29"/>
    <mergeCell ref="T28:T29"/>
    <mergeCell ref="V28:V29"/>
    <mergeCell ref="U68:U70"/>
    <mergeCell ref="A64:A70"/>
    <mergeCell ref="B64:B67"/>
    <mergeCell ref="C64:C65"/>
    <mergeCell ref="D64:D65"/>
    <mergeCell ref="E64:E65"/>
    <mergeCell ref="T64:T67"/>
    <mergeCell ref="U64:U65"/>
    <mergeCell ref="V64:V65"/>
    <mergeCell ref="C66:C67"/>
    <mergeCell ref="D66:D67"/>
    <mergeCell ref="D54:D55"/>
    <mergeCell ref="V62:V63"/>
    <mergeCell ref="T62:T63"/>
    <mergeCell ref="U62:U63"/>
    <mergeCell ref="V54:V55"/>
    <mergeCell ref="E54:E55"/>
    <mergeCell ref="T54:T55"/>
    <mergeCell ref="E66:E67"/>
    <mergeCell ref="A56:A63"/>
    <mergeCell ref="U66:U67"/>
    <mergeCell ref="V66:V67"/>
    <mergeCell ref="B68:B70"/>
    <mergeCell ref="C68:C69"/>
    <mergeCell ref="D68:D69"/>
    <mergeCell ref="E68:E69"/>
    <mergeCell ref="E60:E61"/>
    <mergeCell ref="T60:T61"/>
    <mergeCell ref="U60:U61"/>
    <mergeCell ref="V60:V61"/>
    <mergeCell ref="B62:B63"/>
    <mergeCell ref="C62:C63"/>
    <mergeCell ref="D62:D63"/>
    <mergeCell ref="T68:T70"/>
    <mergeCell ref="V68:V69"/>
    <mergeCell ref="V70:V71"/>
    <mergeCell ref="A71:S71"/>
    <mergeCell ref="B60:B61"/>
    <mergeCell ref="C60:C61"/>
    <mergeCell ref="D60:D61"/>
  </mergeCells>
  <printOptions horizontalCentered="1" verticalCentered="1"/>
  <pageMargins left="0" right="0" top="0.55118110236220474" bottom="0" header="0.31496062992125984" footer="0"/>
  <pageSetup scale="2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276"/>
  <sheetViews>
    <sheetView tabSelected="1" zoomScale="85" zoomScaleNormal="85" workbookViewId="0">
      <selection activeCell="G9" sqref="G9"/>
    </sheetView>
  </sheetViews>
  <sheetFormatPr baseColWidth="10" defaultColWidth="11.42578125" defaultRowHeight="15" x14ac:dyDescent="0.25"/>
  <cols>
    <col min="1" max="1" width="8.7109375" style="200" customWidth="1"/>
    <col min="2" max="2" width="15.28515625" style="200" customWidth="1"/>
    <col min="3" max="3" width="15.5703125" style="200" customWidth="1"/>
    <col min="4" max="4" width="16" style="200" customWidth="1"/>
    <col min="5" max="7" width="16" style="246" customWidth="1"/>
    <col min="8" max="8" width="18.7109375" style="246" customWidth="1"/>
    <col min="9" max="9" width="16.42578125" style="246" customWidth="1"/>
    <col min="10" max="10" width="13.28515625" style="246" customWidth="1"/>
    <col min="11" max="11" width="16.140625" style="246" customWidth="1"/>
    <col min="12" max="12" width="15.140625" style="246" customWidth="1"/>
    <col min="13" max="13" width="15.140625" style="246" bestFit="1" customWidth="1"/>
    <col min="14" max="14" width="18.85546875" style="580" bestFit="1" customWidth="1"/>
    <col min="15" max="15" width="15.140625" style="246" bestFit="1" customWidth="1"/>
    <col min="16" max="16" width="14.85546875" style="200" customWidth="1"/>
    <col min="17" max="17" width="12.140625" style="200" customWidth="1"/>
    <col min="18" max="18" width="10.140625" style="200" customWidth="1"/>
    <col min="19" max="19" width="16.42578125" style="200" customWidth="1"/>
    <col min="20" max="20" width="13.5703125" style="200" customWidth="1"/>
    <col min="21" max="23" width="16.7109375" style="200" customWidth="1"/>
    <col min="24" max="24" width="32" style="200" customWidth="1"/>
    <col min="25" max="25" width="22.28515625" style="220" customWidth="1"/>
    <col min="26" max="26" width="17.85546875" style="200" customWidth="1"/>
    <col min="27" max="27" width="29.7109375" customWidth="1"/>
    <col min="28" max="28" width="4.85546875" customWidth="1"/>
    <col min="29" max="29" width="7.7109375" hidden="1" customWidth="1"/>
    <col min="30" max="30" width="14.140625" hidden="1" customWidth="1"/>
    <col min="31" max="31" width="1.85546875" hidden="1" customWidth="1"/>
    <col min="32" max="32" width="14.28515625" hidden="1" customWidth="1"/>
    <col min="33" max="33" width="1.85546875" hidden="1" customWidth="1"/>
    <col min="34" max="34" width="16.85546875" hidden="1" customWidth="1"/>
    <col min="35" max="36" width="1.85546875" hidden="1" customWidth="1"/>
    <col min="37" max="37" width="14.140625" hidden="1" customWidth="1"/>
    <col min="43" max="84" width="11.42578125" style="199"/>
    <col min="85" max="16384" width="11.42578125" style="200"/>
  </cols>
  <sheetData>
    <row r="1" spans="1:84" ht="15" customHeight="1" x14ac:dyDescent="0.25">
      <c r="A1" s="886"/>
      <c r="B1" s="887"/>
      <c r="C1" s="887"/>
      <c r="D1" s="887"/>
      <c r="E1" s="890" t="s">
        <v>0</v>
      </c>
      <c r="F1" s="891"/>
      <c r="G1" s="891"/>
      <c r="H1" s="891"/>
      <c r="I1" s="891"/>
      <c r="J1" s="891"/>
      <c r="K1" s="891"/>
      <c r="L1" s="891"/>
      <c r="M1" s="891"/>
      <c r="N1" s="891"/>
      <c r="O1" s="891"/>
      <c r="P1" s="891"/>
      <c r="Q1" s="891"/>
      <c r="R1" s="891"/>
      <c r="S1" s="891"/>
      <c r="T1" s="891"/>
      <c r="U1" s="891"/>
      <c r="V1" s="891"/>
      <c r="W1" s="891"/>
      <c r="X1" s="891"/>
      <c r="Y1" s="891"/>
      <c r="Z1" s="892"/>
      <c r="AA1" s="1"/>
      <c r="AB1" s="1"/>
      <c r="AC1" s="497"/>
      <c r="AD1" s="497"/>
      <c r="AE1" s="497"/>
      <c r="AF1" s="498"/>
    </row>
    <row r="2" spans="1:84" ht="15" customHeight="1" x14ac:dyDescent="0.25">
      <c r="A2" s="888"/>
      <c r="B2" s="889"/>
      <c r="C2" s="889"/>
      <c r="D2" s="889"/>
      <c r="E2" s="893" t="s">
        <v>110</v>
      </c>
      <c r="F2" s="894"/>
      <c r="G2" s="894"/>
      <c r="H2" s="894"/>
      <c r="I2" s="894"/>
      <c r="J2" s="894"/>
      <c r="K2" s="894"/>
      <c r="L2" s="894"/>
      <c r="M2" s="894"/>
      <c r="N2" s="894"/>
      <c r="O2" s="894"/>
      <c r="P2" s="894"/>
      <c r="Q2" s="894"/>
      <c r="R2" s="894"/>
      <c r="S2" s="894"/>
      <c r="T2" s="894"/>
      <c r="U2" s="894"/>
      <c r="V2" s="894"/>
      <c r="W2" s="894"/>
      <c r="X2" s="894"/>
      <c r="Y2" s="894"/>
      <c r="Z2" s="895"/>
      <c r="AA2" s="1"/>
      <c r="AB2" s="1"/>
      <c r="AC2" s="499"/>
      <c r="AD2" s="499"/>
      <c r="AE2" s="499"/>
      <c r="AF2" s="500"/>
    </row>
    <row r="3" spans="1:84" ht="15" customHeight="1" x14ac:dyDescent="0.25">
      <c r="A3" s="888"/>
      <c r="B3" s="889"/>
      <c r="C3" s="889"/>
      <c r="D3" s="889"/>
      <c r="E3" s="501" t="s">
        <v>477</v>
      </c>
      <c r="F3" s="896" t="s">
        <v>116</v>
      </c>
      <c r="G3" s="896"/>
      <c r="H3" s="896"/>
      <c r="I3" s="896"/>
      <c r="J3" s="896"/>
      <c r="K3" s="896"/>
      <c r="L3" s="896"/>
      <c r="M3" s="896"/>
      <c r="N3" s="896"/>
      <c r="O3" s="896"/>
      <c r="P3" s="896"/>
      <c r="Q3" s="896"/>
      <c r="R3" s="896"/>
      <c r="S3" s="896"/>
      <c r="T3" s="896"/>
      <c r="U3" s="896"/>
      <c r="V3" s="896"/>
      <c r="W3" s="896"/>
      <c r="X3" s="896"/>
      <c r="Y3" s="896"/>
      <c r="Z3" s="897"/>
      <c r="AA3" s="1"/>
      <c r="AB3" s="1"/>
      <c r="AC3" s="502"/>
      <c r="AD3" s="502"/>
      <c r="AE3" s="502"/>
      <c r="AF3" s="503"/>
    </row>
    <row r="4" spans="1:84" ht="15.75" customHeight="1" thickBot="1" x14ac:dyDescent="0.3">
      <c r="A4" s="888"/>
      <c r="B4" s="889"/>
      <c r="C4" s="889"/>
      <c r="D4" s="889"/>
      <c r="E4" s="504" t="s">
        <v>478</v>
      </c>
      <c r="F4" s="898" t="s">
        <v>589</v>
      </c>
      <c r="G4" s="898"/>
      <c r="H4" s="898"/>
      <c r="I4" s="898"/>
      <c r="J4" s="898"/>
      <c r="K4" s="898"/>
      <c r="L4" s="898"/>
      <c r="M4" s="898"/>
      <c r="N4" s="898"/>
      <c r="O4" s="898"/>
      <c r="P4" s="898"/>
      <c r="Q4" s="898"/>
      <c r="R4" s="898"/>
      <c r="S4" s="898"/>
      <c r="T4" s="898"/>
      <c r="U4" s="898"/>
      <c r="V4" s="898"/>
      <c r="W4" s="898"/>
      <c r="X4" s="898"/>
      <c r="Y4" s="898"/>
      <c r="Z4" s="899"/>
      <c r="AA4" s="1"/>
      <c r="AB4" s="1"/>
      <c r="AC4" s="505"/>
      <c r="AD4" s="505"/>
      <c r="AE4" s="505"/>
      <c r="AF4" s="506"/>
      <c r="AM4" s="1"/>
    </row>
    <row r="5" spans="1:84" ht="10.5" customHeight="1" x14ac:dyDescent="0.25">
      <c r="A5" s="900" t="s">
        <v>42</v>
      </c>
      <c r="B5" s="902" t="s">
        <v>43</v>
      </c>
      <c r="C5" s="902" t="s">
        <v>44</v>
      </c>
      <c r="D5" s="902" t="s">
        <v>469</v>
      </c>
      <c r="E5" s="881" t="s">
        <v>470</v>
      </c>
      <c r="F5" s="507"/>
      <c r="G5" s="881" t="s">
        <v>45</v>
      </c>
      <c r="H5" s="881"/>
      <c r="I5" s="881"/>
      <c r="J5" s="881"/>
      <c r="K5" s="507"/>
      <c r="L5" s="881" t="s">
        <v>47</v>
      </c>
      <c r="M5" s="881"/>
      <c r="N5" s="881"/>
      <c r="O5" s="881"/>
      <c r="P5" s="881" t="s">
        <v>49</v>
      </c>
      <c r="Q5" s="881"/>
      <c r="R5" s="881"/>
      <c r="S5" s="881"/>
      <c r="T5" s="881"/>
      <c r="U5" s="881" t="s">
        <v>55</v>
      </c>
      <c r="V5" s="881"/>
      <c r="W5" s="881"/>
      <c r="X5" s="881"/>
      <c r="Y5" s="881"/>
      <c r="Z5" s="882"/>
    </row>
    <row r="6" spans="1:84" ht="35.25" customHeight="1" thickBot="1" x14ac:dyDescent="0.3">
      <c r="A6" s="901" t="s">
        <v>33</v>
      </c>
      <c r="B6" s="903"/>
      <c r="C6" s="903"/>
      <c r="D6" s="903"/>
      <c r="E6" s="903"/>
      <c r="F6" s="471" t="s">
        <v>377</v>
      </c>
      <c r="G6" s="471" t="s">
        <v>46</v>
      </c>
      <c r="H6" s="471" t="s">
        <v>479</v>
      </c>
      <c r="I6" s="471" t="s">
        <v>380</v>
      </c>
      <c r="J6" s="471" t="s">
        <v>374</v>
      </c>
      <c r="K6" s="471" t="s">
        <v>590</v>
      </c>
      <c r="L6" s="471" t="s">
        <v>48</v>
      </c>
      <c r="M6" s="471" t="s">
        <v>375</v>
      </c>
      <c r="N6" s="471" t="s">
        <v>376</v>
      </c>
      <c r="O6" s="471" t="s">
        <v>377</v>
      </c>
      <c r="P6" s="471" t="s">
        <v>50</v>
      </c>
      <c r="Q6" s="471" t="s">
        <v>51</v>
      </c>
      <c r="R6" s="471" t="s">
        <v>52</v>
      </c>
      <c r="S6" s="471" t="s">
        <v>53</v>
      </c>
      <c r="T6" s="471" t="s">
        <v>54</v>
      </c>
      <c r="U6" s="471" t="s">
        <v>56</v>
      </c>
      <c r="V6" s="471" t="s">
        <v>57</v>
      </c>
      <c r="W6" s="471" t="s">
        <v>58</v>
      </c>
      <c r="X6" s="471" t="s">
        <v>59</v>
      </c>
      <c r="Y6" s="508" t="s">
        <v>60</v>
      </c>
      <c r="Z6" s="509" t="s">
        <v>61</v>
      </c>
    </row>
    <row r="7" spans="1:84" s="246" customFormat="1" ht="29.25" customHeight="1" x14ac:dyDescent="0.25">
      <c r="A7" s="883">
        <v>1</v>
      </c>
      <c r="B7" s="884" t="s">
        <v>159</v>
      </c>
      <c r="C7" s="884" t="s">
        <v>221</v>
      </c>
      <c r="D7" s="510" t="s">
        <v>34</v>
      </c>
      <c r="E7" s="511">
        <v>0</v>
      </c>
      <c r="F7" s="511">
        <v>1</v>
      </c>
      <c r="G7" s="511">
        <v>0</v>
      </c>
      <c r="H7" s="511">
        <v>0</v>
      </c>
      <c r="I7" s="511">
        <v>0</v>
      </c>
      <c r="J7" s="512"/>
      <c r="K7" s="512">
        <v>0</v>
      </c>
      <c r="L7" s="511">
        <v>0</v>
      </c>
      <c r="M7" s="511"/>
      <c r="N7" s="511">
        <v>0</v>
      </c>
      <c r="O7" s="511"/>
      <c r="P7" s="885" t="s">
        <v>218</v>
      </c>
      <c r="Q7" s="880">
        <v>48</v>
      </c>
      <c r="R7" s="855" t="s">
        <v>219</v>
      </c>
      <c r="S7" s="880" t="s">
        <v>220</v>
      </c>
      <c r="T7" s="855" t="s">
        <v>221</v>
      </c>
      <c r="U7" s="855">
        <v>69549</v>
      </c>
      <c r="V7" s="855">
        <v>76596</v>
      </c>
      <c r="W7" s="855" t="s">
        <v>228</v>
      </c>
      <c r="X7" s="855" t="s">
        <v>222</v>
      </c>
      <c r="Y7" s="855" t="s">
        <v>229</v>
      </c>
      <c r="Z7" s="858">
        <v>146145</v>
      </c>
      <c r="AA7" s="1"/>
      <c r="AB7" s="1"/>
      <c r="AC7" s="1"/>
      <c r="AD7" s="1"/>
      <c r="AE7" s="1"/>
      <c r="AF7" s="1"/>
      <c r="AG7" s="1"/>
      <c r="AH7" s="1"/>
      <c r="AI7" s="1"/>
      <c r="AJ7" s="1"/>
      <c r="AK7" s="1"/>
      <c r="AL7" s="1"/>
      <c r="AM7" s="1"/>
      <c r="AN7" s="1"/>
      <c r="AO7" s="1"/>
      <c r="AP7" s="1"/>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row>
    <row r="8" spans="1:84" s="246" customFormat="1" ht="29.25" customHeight="1" x14ac:dyDescent="0.25">
      <c r="A8" s="832"/>
      <c r="B8" s="834"/>
      <c r="C8" s="834"/>
      <c r="D8" s="513" t="s">
        <v>36</v>
      </c>
      <c r="E8" s="191">
        <v>0</v>
      </c>
      <c r="F8" s="191">
        <v>50000000</v>
      </c>
      <c r="G8" s="191">
        <v>0</v>
      </c>
      <c r="H8" s="192">
        <v>0</v>
      </c>
      <c r="I8" s="192">
        <v>0</v>
      </c>
      <c r="J8" s="191"/>
      <c r="K8" s="191">
        <v>0</v>
      </c>
      <c r="L8" s="191">
        <v>0</v>
      </c>
      <c r="M8" s="192"/>
      <c r="N8" s="192">
        <v>0</v>
      </c>
      <c r="O8" s="192"/>
      <c r="P8" s="842"/>
      <c r="Q8" s="841"/>
      <c r="R8" s="839"/>
      <c r="S8" s="841"/>
      <c r="T8" s="839"/>
      <c r="U8" s="839"/>
      <c r="V8" s="839"/>
      <c r="W8" s="839"/>
      <c r="X8" s="839"/>
      <c r="Y8" s="839"/>
      <c r="Z8" s="840"/>
      <c r="AA8" s="1"/>
      <c r="AB8" s="1"/>
      <c r="AC8" s="1"/>
      <c r="AD8" s="1"/>
      <c r="AE8" s="1"/>
      <c r="AF8" s="1"/>
      <c r="AG8" s="1"/>
      <c r="AH8" s="1"/>
      <c r="AI8" s="1"/>
      <c r="AJ8" s="1"/>
      <c r="AK8" s="1"/>
      <c r="AL8" s="1"/>
      <c r="AM8" s="1"/>
      <c r="AN8" s="1"/>
      <c r="AO8" s="1"/>
      <c r="AP8" s="1"/>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row>
    <row r="9" spans="1:84" s="246" customFormat="1" ht="29.25" customHeight="1" x14ac:dyDescent="0.25">
      <c r="A9" s="832"/>
      <c r="B9" s="834"/>
      <c r="C9" s="834"/>
      <c r="D9" s="513" t="s">
        <v>37</v>
      </c>
      <c r="E9" s="192">
        <v>0</v>
      </c>
      <c r="F9" s="192"/>
      <c r="G9" s="192">
        <v>0</v>
      </c>
      <c r="H9" s="192">
        <v>0</v>
      </c>
      <c r="I9" s="192">
        <v>0</v>
      </c>
      <c r="J9" s="192"/>
      <c r="K9" s="192">
        <v>0</v>
      </c>
      <c r="L9" s="192">
        <v>0</v>
      </c>
      <c r="M9" s="192"/>
      <c r="N9" s="192">
        <v>0</v>
      </c>
      <c r="O9" s="192"/>
      <c r="P9" s="842"/>
      <c r="Q9" s="841"/>
      <c r="R9" s="839"/>
      <c r="S9" s="841"/>
      <c r="T9" s="839"/>
      <c r="U9" s="839"/>
      <c r="V9" s="839"/>
      <c r="W9" s="839"/>
      <c r="X9" s="839"/>
      <c r="Y9" s="839"/>
      <c r="Z9" s="840"/>
      <c r="AA9" s="1"/>
      <c r="AB9" s="1"/>
      <c r="AC9" s="1"/>
      <c r="AD9" s="1"/>
      <c r="AE9" s="1"/>
      <c r="AF9" s="1"/>
      <c r="AG9" s="1"/>
      <c r="AH9" s="1"/>
      <c r="AI9" s="1"/>
      <c r="AJ9" s="1"/>
      <c r="AK9" s="1"/>
      <c r="AL9" s="1"/>
      <c r="AM9" s="1"/>
      <c r="AN9" s="1"/>
      <c r="AO9" s="1"/>
      <c r="AP9" s="1"/>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row>
    <row r="10" spans="1:84" s="246" customFormat="1" ht="29.25" customHeight="1" x14ac:dyDescent="0.25">
      <c r="A10" s="832"/>
      <c r="B10" s="834"/>
      <c r="C10" s="834"/>
      <c r="D10" s="513" t="s">
        <v>38</v>
      </c>
      <c r="E10" s="192">
        <v>50000000</v>
      </c>
      <c r="F10" s="192">
        <v>0</v>
      </c>
      <c r="G10" s="192">
        <v>50000000</v>
      </c>
      <c r="H10" s="192">
        <v>50000000</v>
      </c>
      <c r="I10" s="192">
        <v>50000000</v>
      </c>
      <c r="J10" s="214"/>
      <c r="K10" s="214">
        <v>0</v>
      </c>
      <c r="L10" s="192">
        <v>50000000</v>
      </c>
      <c r="M10" s="214">
        <v>50000000</v>
      </c>
      <c r="N10" s="214">
        <v>50000000</v>
      </c>
      <c r="O10" s="214"/>
      <c r="P10" s="842"/>
      <c r="Q10" s="841"/>
      <c r="R10" s="839"/>
      <c r="S10" s="841"/>
      <c r="T10" s="839"/>
      <c r="U10" s="839"/>
      <c r="V10" s="839"/>
      <c r="W10" s="839"/>
      <c r="X10" s="839"/>
      <c r="Y10" s="839"/>
      <c r="Z10" s="840"/>
      <c r="AA10" s="1"/>
      <c r="AB10" s="1"/>
      <c r="AC10" s="1"/>
      <c r="AD10" s="1"/>
      <c r="AE10" s="1"/>
      <c r="AF10" s="1"/>
      <c r="AG10" s="1"/>
      <c r="AH10" s="1"/>
      <c r="AI10" s="1"/>
      <c r="AJ10" s="1"/>
      <c r="AK10" s="1"/>
      <c r="AL10" s="1"/>
      <c r="AM10" s="1"/>
      <c r="AN10" s="1"/>
      <c r="AO10" s="1"/>
      <c r="AP10" s="1"/>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row>
    <row r="11" spans="1:84" s="246" customFormat="1" ht="32.25" customHeight="1" x14ac:dyDescent="0.25">
      <c r="A11" s="832">
        <v>2</v>
      </c>
      <c r="B11" s="834" t="s">
        <v>160</v>
      </c>
      <c r="C11" s="834" t="s">
        <v>224</v>
      </c>
      <c r="D11" s="510" t="s">
        <v>34</v>
      </c>
      <c r="E11" s="192">
        <v>28</v>
      </c>
      <c r="F11" s="192">
        <v>28</v>
      </c>
      <c r="G11" s="192">
        <v>28</v>
      </c>
      <c r="H11" s="192">
        <v>28</v>
      </c>
      <c r="I11" s="192">
        <v>28</v>
      </c>
      <c r="J11" s="394">
        <v>28</v>
      </c>
      <c r="K11" s="394">
        <v>0</v>
      </c>
      <c r="L11" s="192">
        <v>28</v>
      </c>
      <c r="M11" s="511">
        <v>28</v>
      </c>
      <c r="N11" s="511">
        <v>28</v>
      </c>
      <c r="O11" s="192"/>
      <c r="P11" s="842" t="s">
        <v>225</v>
      </c>
      <c r="Q11" s="841"/>
      <c r="R11" s="839" t="s">
        <v>226</v>
      </c>
      <c r="S11" s="841" t="s">
        <v>227</v>
      </c>
      <c r="T11" s="839"/>
      <c r="U11" s="839">
        <v>8668</v>
      </c>
      <c r="V11" s="839">
        <v>9452</v>
      </c>
      <c r="W11" s="839" t="s">
        <v>228</v>
      </c>
      <c r="X11" s="839" t="s">
        <v>222</v>
      </c>
      <c r="Y11" s="839" t="s">
        <v>229</v>
      </c>
      <c r="Z11" s="840">
        <v>18120</v>
      </c>
      <c r="AA11" s="1"/>
      <c r="AB11" s="1"/>
      <c r="AC11" s="1"/>
      <c r="AD11" s="1"/>
      <c r="AE11" s="1"/>
      <c r="AF11" s="1"/>
      <c r="AG11" s="1"/>
      <c r="AH11" s="1"/>
      <c r="AI11" s="1"/>
      <c r="AJ11" s="1"/>
      <c r="AK11" s="1"/>
      <c r="AL11" s="1"/>
      <c r="AM11" s="1"/>
      <c r="AN11" s="1"/>
      <c r="AO11" s="1"/>
      <c r="AP11" s="1"/>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row>
    <row r="12" spans="1:84" s="246" customFormat="1" ht="32.25" customHeight="1" x14ac:dyDescent="0.25">
      <c r="A12" s="832"/>
      <c r="B12" s="834"/>
      <c r="C12" s="834"/>
      <c r="D12" s="513" t="s">
        <v>36</v>
      </c>
      <c r="E12" s="191">
        <v>89439000</v>
      </c>
      <c r="F12" s="191">
        <v>58045000</v>
      </c>
      <c r="G12" s="191">
        <v>89439000</v>
      </c>
      <c r="H12" s="191">
        <v>89439000</v>
      </c>
      <c r="I12" s="191">
        <v>89439000</v>
      </c>
      <c r="J12" s="191"/>
      <c r="K12" s="191"/>
      <c r="L12" s="191">
        <v>89306837</v>
      </c>
      <c r="M12" s="192">
        <v>89306837</v>
      </c>
      <c r="N12" s="192">
        <v>89439000</v>
      </c>
      <c r="O12" s="192"/>
      <c r="P12" s="842"/>
      <c r="Q12" s="841"/>
      <c r="R12" s="839"/>
      <c r="S12" s="841"/>
      <c r="T12" s="839"/>
      <c r="U12" s="839"/>
      <c r="V12" s="839"/>
      <c r="W12" s="839"/>
      <c r="X12" s="839"/>
      <c r="Y12" s="839"/>
      <c r="Z12" s="840"/>
      <c r="AA12" s="1"/>
      <c r="AB12" s="1"/>
      <c r="AC12" s="1"/>
      <c r="AD12" s="1"/>
      <c r="AE12" s="1"/>
      <c r="AF12" s="1"/>
      <c r="AG12" s="1"/>
      <c r="AH12" s="1"/>
      <c r="AI12" s="1"/>
      <c r="AJ12" s="1"/>
      <c r="AK12" s="1"/>
      <c r="AL12" s="1"/>
      <c r="AM12" s="1"/>
      <c r="AN12" s="1"/>
      <c r="AO12" s="1"/>
      <c r="AP12" s="1"/>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row>
    <row r="13" spans="1:84" s="246" customFormat="1" ht="32.25" customHeight="1" x14ac:dyDescent="0.25">
      <c r="A13" s="832"/>
      <c r="B13" s="834"/>
      <c r="C13" s="834"/>
      <c r="D13" s="513" t="s">
        <v>37</v>
      </c>
      <c r="E13" s="192"/>
      <c r="F13" s="192">
        <v>0</v>
      </c>
      <c r="G13" s="192"/>
      <c r="H13" s="192"/>
      <c r="I13" s="192"/>
      <c r="J13" s="192"/>
      <c r="K13" s="192"/>
      <c r="L13" s="192"/>
      <c r="M13" s="192"/>
      <c r="N13" s="192"/>
      <c r="O13" s="192"/>
      <c r="P13" s="842"/>
      <c r="Q13" s="841"/>
      <c r="R13" s="839"/>
      <c r="S13" s="841"/>
      <c r="T13" s="839"/>
      <c r="U13" s="839"/>
      <c r="V13" s="839"/>
      <c r="W13" s="839"/>
      <c r="X13" s="839"/>
      <c r="Y13" s="839"/>
      <c r="Z13" s="840"/>
      <c r="AA13" s="1"/>
      <c r="AB13" s="1"/>
      <c r="AC13" s="1"/>
      <c r="AD13" s="1"/>
      <c r="AE13" s="1"/>
      <c r="AF13" s="1"/>
      <c r="AG13" s="1"/>
      <c r="AH13" s="1"/>
      <c r="AI13" s="1"/>
      <c r="AJ13" s="1"/>
      <c r="AK13" s="1"/>
      <c r="AL13" s="1"/>
      <c r="AM13" s="1"/>
      <c r="AN13" s="1"/>
      <c r="AO13" s="1"/>
      <c r="AP13" s="1"/>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row>
    <row r="14" spans="1:84" s="246" customFormat="1" ht="32.25" customHeight="1" x14ac:dyDescent="0.25">
      <c r="A14" s="832"/>
      <c r="B14" s="834"/>
      <c r="C14" s="834"/>
      <c r="D14" s="513" t="s">
        <v>38</v>
      </c>
      <c r="E14" s="514">
        <v>7061668</v>
      </c>
      <c r="F14" s="514">
        <v>5302667</v>
      </c>
      <c r="G14" s="514">
        <v>7061668</v>
      </c>
      <c r="H14" s="514">
        <v>7061668</v>
      </c>
      <c r="I14" s="514">
        <v>7061668</v>
      </c>
      <c r="J14" s="192"/>
      <c r="K14" s="192"/>
      <c r="L14" s="192">
        <v>7061668</v>
      </c>
      <c r="M14" s="214">
        <v>7061668</v>
      </c>
      <c r="N14" s="214">
        <v>7061668</v>
      </c>
      <c r="O14" s="192"/>
      <c r="P14" s="842"/>
      <c r="Q14" s="841"/>
      <c r="R14" s="839"/>
      <c r="S14" s="841"/>
      <c r="T14" s="839"/>
      <c r="U14" s="839"/>
      <c r="V14" s="839"/>
      <c r="W14" s="839"/>
      <c r="X14" s="839"/>
      <c r="Y14" s="839"/>
      <c r="Z14" s="840"/>
      <c r="AA14" s="1"/>
      <c r="AB14" s="1"/>
      <c r="AC14" s="1"/>
      <c r="AD14" s="1"/>
      <c r="AE14" s="1"/>
      <c r="AF14" s="1"/>
      <c r="AG14" s="1"/>
      <c r="AH14" s="1"/>
      <c r="AI14" s="1"/>
      <c r="AJ14" s="1"/>
      <c r="AK14" s="1"/>
      <c r="AL14" s="1"/>
      <c r="AM14" s="1"/>
      <c r="AN14" s="1"/>
      <c r="AO14" s="1"/>
      <c r="AP14" s="1"/>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row>
    <row r="15" spans="1:84" s="246" customFormat="1" x14ac:dyDescent="0.25">
      <c r="A15" s="832">
        <v>3</v>
      </c>
      <c r="B15" s="834" t="s">
        <v>161</v>
      </c>
      <c r="C15" s="831" t="s">
        <v>230</v>
      </c>
      <c r="D15" s="510" t="s">
        <v>34</v>
      </c>
      <c r="E15" s="393">
        <v>62</v>
      </c>
      <c r="F15" s="393">
        <v>22</v>
      </c>
      <c r="G15" s="393">
        <v>62</v>
      </c>
      <c r="H15" s="393">
        <v>34.14</v>
      </c>
      <c r="I15" s="393">
        <v>35.29</v>
      </c>
      <c r="J15" s="222"/>
      <c r="K15" s="248">
        <v>35.630000000000003</v>
      </c>
      <c r="L15" s="393">
        <v>22.085000000000001</v>
      </c>
      <c r="M15" s="511">
        <v>23.21</v>
      </c>
      <c r="N15" s="511">
        <v>30.65</v>
      </c>
      <c r="O15" s="192"/>
      <c r="P15" s="869" t="s">
        <v>238</v>
      </c>
      <c r="Q15" s="879"/>
      <c r="R15" s="839"/>
      <c r="S15" s="841"/>
      <c r="T15" s="839" t="s">
        <v>235</v>
      </c>
      <c r="U15" s="839">
        <v>948900</v>
      </c>
      <c r="V15" s="839">
        <v>983452</v>
      </c>
      <c r="W15" s="839" t="s">
        <v>228</v>
      </c>
      <c r="X15" s="839" t="s">
        <v>222</v>
      </c>
      <c r="Y15" s="839" t="s">
        <v>229</v>
      </c>
      <c r="Z15" s="840">
        <v>1932352</v>
      </c>
      <c r="AA15" s="1"/>
      <c r="AB15" s="1"/>
      <c r="AC15" s="1"/>
      <c r="AD15" s="1"/>
      <c r="AE15" s="1"/>
      <c r="AF15" s="1"/>
      <c r="AG15" s="1"/>
      <c r="AH15" s="1"/>
      <c r="AI15" s="1"/>
      <c r="AJ15" s="1"/>
      <c r="AK15" s="1"/>
      <c r="AL15" s="1"/>
      <c r="AM15" s="1"/>
      <c r="AN15" s="1"/>
      <c r="AO15" s="1"/>
      <c r="AP15" s="1"/>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row>
    <row r="16" spans="1:84" s="246" customFormat="1" x14ac:dyDescent="0.25">
      <c r="A16" s="832"/>
      <c r="B16" s="834"/>
      <c r="C16" s="831"/>
      <c r="D16" s="513" t="s">
        <v>36</v>
      </c>
      <c r="E16" s="468">
        <v>821119906.25</v>
      </c>
      <c r="F16" s="468">
        <v>210197500</v>
      </c>
      <c r="G16" s="468">
        <v>821119906.25</v>
      </c>
      <c r="H16" s="468">
        <v>821119906.25</v>
      </c>
      <c r="I16" s="468">
        <v>767247375.75</v>
      </c>
      <c r="J16" s="191"/>
      <c r="K16" s="192">
        <v>337184750</v>
      </c>
      <c r="L16" s="468">
        <v>307745975</v>
      </c>
      <c r="M16" s="192">
        <v>668395270.08333302</v>
      </c>
      <c r="N16" s="192">
        <v>689840936.75</v>
      </c>
      <c r="O16" s="192"/>
      <c r="P16" s="869"/>
      <c r="Q16" s="841"/>
      <c r="R16" s="839"/>
      <c r="S16" s="841"/>
      <c r="T16" s="839"/>
      <c r="U16" s="839"/>
      <c r="V16" s="839"/>
      <c r="W16" s="839"/>
      <c r="X16" s="839"/>
      <c r="Y16" s="839"/>
      <c r="Z16" s="840"/>
      <c r="AA16" s="1"/>
      <c r="AB16" s="1"/>
      <c r="AC16" s="1"/>
      <c r="AD16" s="1"/>
      <c r="AE16" s="1"/>
      <c r="AF16" s="1"/>
      <c r="AG16" s="1"/>
      <c r="AH16" s="1"/>
      <c r="AI16" s="1"/>
      <c r="AJ16" s="1"/>
      <c r="AK16" s="1"/>
      <c r="AL16" s="1"/>
      <c r="AM16" s="1"/>
      <c r="AN16" s="1"/>
      <c r="AO16" s="1"/>
      <c r="AP16" s="1"/>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row>
    <row r="17" spans="1:84" s="246" customFormat="1" x14ac:dyDescent="0.25">
      <c r="A17" s="832"/>
      <c r="B17" s="834"/>
      <c r="C17" s="831"/>
      <c r="D17" s="513" t="s">
        <v>37</v>
      </c>
      <c r="E17" s="393"/>
      <c r="F17" s="393"/>
      <c r="G17" s="393"/>
      <c r="H17" s="393"/>
      <c r="I17" s="393"/>
      <c r="J17" s="192"/>
      <c r="K17" s="192"/>
      <c r="L17" s="393"/>
      <c r="M17" s="192"/>
      <c r="N17" s="192"/>
      <c r="O17" s="192"/>
      <c r="P17" s="869"/>
      <c r="Q17" s="841"/>
      <c r="R17" s="839"/>
      <c r="S17" s="841"/>
      <c r="T17" s="839"/>
      <c r="U17" s="839"/>
      <c r="V17" s="839"/>
      <c r="W17" s="839"/>
      <c r="X17" s="839"/>
      <c r="Y17" s="839"/>
      <c r="Z17" s="840"/>
      <c r="AA17" s="1"/>
      <c r="AB17" s="1"/>
      <c r="AC17" s="1"/>
      <c r="AD17" s="1"/>
      <c r="AE17" s="1"/>
      <c r="AF17" s="1"/>
      <c r="AG17" s="1"/>
      <c r="AH17" s="1"/>
      <c r="AI17" s="1"/>
      <c r="AJ17" s="1"/>
      <c r="AK17" s="1"/>
      <c r="AL17" s="1"/>
      <c r="AM17" s="1"/>
      <c r="AN17" s="1"/>
      <c r="AO17" s="1"/>
      <c r="AP17" s="1"/>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row>
    <row r="18" spans="1:84" s="246" customFormat="1" ht="22.5" x14ac:dyDescent="0.25">
      <c r="A18" s="832"/>
      <c r="B18" s="834"/>
      <c r="C18" s="831"/>
      <c r="D18" s="513" t="s">
        <v>38</v>
      </c>
      <c r="E18" s="468">
        <v>31213833.25</v>
      </c>
      <c r="F18" s="468">
        <v>170535896.75</v>
      </c>
      <c r="G18" s="468">
        <v>31213833.25</v>
      </c>
      <c r="H18" s="468">
        <v>31213833.25</v>
      </c>
      <c r="I18" s="468">
        <v>31213833.25</v>
      </c>
      <c r="J18" s="192"/>
      <c r="K18" s="214"/>
      <c r="L18" s="468">
        <v>16945582.75</v>
      </c>
      <c r="M18" s="214">
        <v>22227666.25</v>
      </c>
      <c r="N18" s="214">
        <v>24477833.25</v>
      </c>
      <c r="O18" s="214"/>
      <c r="P18" s="869"/>
      <c r="Q18" s="841"/>
      <c r="R18" s="839"/>
      <c r="S18" s="841"/>
      <c r="T18" s="839"/>
      <c r="U18" s="839"/>
      <c r="V18" s="839"/>
      <c r="W18" s="839"/>
      <c r="X18" s="839"/>
      <c r="Y18" s="839"/>
      <c r="Z18" s="840"/>
      <c r="AA18" s="1"/>
      <c r="AB18" s="1"/>
      <c r="AC18" s="1"/>
      <c r="AD18" s="1"/>
      <c r="AE18" s="1"/>
      <c r="AF18" s="1"/>
      <c r="AG18" s="1"/>
      <c r="AH18" s="1"/>
      <c r="AI18" s="1"/>
      <c r="AJ18" s="1"/>
      <c r="AK18" s="1"/>
      <c r="AL18" s="1"/>
      <c r="AM18" s="1"/>
      <c r="AN18" s="1"/>
      <c r="AO18" s="1"/>
      <c r="AP18" s="1"/>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row>
    <row r="19" spans="1:84" s="246" customFormat="1" x14ac:dyDescent="0.25">
      <c r="A19" s="832"/>
      <c r="B19" s="834"/>
      <c r="C19" s="831" t="s">
        <v>231</v>
      </c>
      <c r="D19" s="510" t="s">
        <v>34</v>
      </c>
      <c r="E19" s="393">
        <v>86.01</v>
      </c>
      <c r="F19" s="393">
        <v>86</v>
      </c>
      <c r="G19" s="393">
        <v>86.01</v>
      </c>
      <c r="H19" s="393">
        <v>86.01</v>
      </c>
      <c r="I19" s="393">
        <v>90.31</v>
      </c>
      <c r="J19" s="192"/>
      <c r="K19" s="192">
        <v>90.31</v>
      </c>
      <c r="L19" s="393">
        <v>86</v>
      </c>
      <c r="M19" s="511">
        <v>86.81</v>
      </c>
      <c r="N19" s="511">
        <v>90.3</v>
      </c>
      <c r="O19" s="192"/>
      <c r="P19" s="869" t="s">
        <v>234</v>
      </c>
      <c r="Q19" s="841"/>
      <c r="R19" s="839"/>
      <c r="S19" s="841"/>
      <c r="T19" s="839" t="s">
        <v>235</v>
      </c>
      <c r="U19" s="839">
        <v>291235</v>
      </c>
      <c r="V19" s="839">
        <v>335572</v>
      </c>
      <c r="W19" s="839" t="s">
        <v>223</v>
      </c>
      <c r="X19" s="839" t="s">
        <v>222</v>
      </c>
      <c r="Y19" s="839" t="s">
        <v>229</v>
      </c>
      <c r="Z19" s="840">
        <v>626807</v>
      </c>
      <c r="AA19" s="1"/>
      <c r="AB19" s="1"/>
      <c r="AC19" s="1"/>
      <c r="AD19" s="1"/>
      <c r="AE19" s="1"/>
      <c r="AF19" s="1"/>
      <c r="AG19" s="1"/>
      <c r="AH19" s="1"/>
      <c r="AI19" s="1"/>
      <c r="AJ19" s="1"/>
      <c r="AK19" s="1"/>
      <c r="AL19" s="1"/>
      <c r="AM19" s="1"/>
      <c r="AN19" s="1"/>
      <c r="AO19" s="1"/>
      <c r="AP19" s="1"/>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row>
    <row r="20" spans="1:84" s="246" customFormat="1" x14ac:dyDescent="0.25">
      <c r="A20" s="832"/>
      <c r="B20" s="834"/>
      <c r="C20" s="831"/>
      <c r="D20" s="513" t="s">
        <v>36</v>
      </c>
      <c r="E20" s="468">
        <v>1808122445.1844263</v>
      </c>
      <c r="F20" s="468">
        <v>210197500</v>
      </c>
      <c r="G20" s="468">
        <v>1808122445.1844263</v>
      </c>
      <c r="H20" s="468">
        <v>1628122945.1844263</v>
      </c>
      <c r="I20" s="468">
        <v>1610547195.1844299</v>
      </c>
      <c r="J20" s="192"/>
      <c r="K20" s="192">
        <v>337184750</v>
      </c>
      <c r="L20" s="468">
        <v>307745975</v>
      </c>
      <c r="M20" s="192">
        <v>668395270.08333302</v>
      </c>
      <c r="N20" s="192">
        <v>689840936.75</v>
      </c>
      <c r="O20" s="192"/>
      <c r="P20" s="869"/>
      <c r="Q20" s="841"/>
      <c r="R20" s="839"/>
      <c r="S20" s="841"/>
      <c r="T20" s="839"/>
      <c r="U20" s="839"/>
      <c r="V20" s="839"/>
      <c r="W20" s="839"/>
      <c r="X20" s="839"/>
      <c r="Y20" s="839"/>
      <c r="Z20" s="840"/>
      <c r="AA20" s="1"/>
      <c r="AB20" s="1"/>
      <c r="AC20" s="1"/>
      <c r="AD20" s="1"/>
      <c r="AE20" s="1"/>
      <c r="AF20" s="1"/>
      <c r="AG20" s="1"/>
      <c r="AH20" s="1"/>
      <c r="AI20" s="1"/>
      <c r="AJ20" s="1"/>
      <c r="AK20" s="1"/>
      <c r="AL20" s="1"/>
      <c r="AM20" s="1"/>
      <c r="AN20" s="1"/>
      <c r="AO20" s="1"/>
      <c r="AP20" s="1"/>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row>
    <row r="21" spans="1:84" s="246" customFormat="1" x14ac:dyDescent="0.25">
      <c r="A21" s="832"/>
      <c r="B21" s="834"/>
      <c r="C21" s="831"/>
      <c r="D21" s="513" t="s">
        <v>37</v>
      </c>
      <c r="E21" s="463"/>
      <c r="F21" s="463"/>
      <c r="G21" s="463"/>
      <c r="H21" s="393"/>
      <c r="I21" s="393"/>
      <c r="J21" s="192"/>
      <c r="K21" s="192"/>
      <c r="L21" s="463"/>
      <c r="M21" s="192"/>
      <c r="N21" s="192"/>
      <c r="O21" s="192"/>
      <c r="P21" s="869"/>
      <c r="Q21" s="841"/>
      <c r="R21" s="839"/>
      <c r="S21" s="841"/>
      <c r="T21" s="839"/>
      <c r="U21" s="839"/>
      <c r="V21" s="839"/>
      <c r="W21" s="839"/>
      <c r="X21" s="839"/>
      <c r="Y21" s="839"/>
      <c r="Z21" s="840"/>
      <c r="AA21" s="1"/>
      <c r="AB21" s="1"/>
      <c r="AC21" s="1"/>
      <c r="AD21" s="1"/>
      <c r="AE21" s="1"/>
      <c r="AF21" s="1"/>
      <c r="AG21" s="1"/>
      <c r="AH21" s="1"/>
      <c r="AI21" s="1"/>
      <c r="AJ21" s="1"/>
      <c r="AK21" s="1"/>
      <c r="AL21" s="1"/>
      <c r="AM21" s="1"/>
      <c r="AN21" s="1"/>
      <c r="AO21" s="1"/>
      <c r="AP21" s="1"/>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row>
    <row r="22" spans="1:84" s="246" customFormat="1" ht="22.5" x14ac:dyDescent="0.25">
      <c r="A22" s="832"/>
      <c r="B22" s="834"/>
      <c r="C22" s="831"/>
      <c r="D22" s="513" t="s">
        <v>38</v>
      </c>
      <c r="E22" s="395">
        <v>31213833.25</v>
      </c>
      <c r="F22" s="395">
        <v>371096577.41666698</v>
      </c>
      <c r="G22" s="395">
        <v>31213833.25</v>
      </c>
      <c r="H22" s="395">
        <v>31213833.25</v>
      </c>
      <c r="I22" s="468">
        <v>31213833.25</v>
      </c>
      <c r="J22" s="192"/>
      <c r="K22" s="214"/>
      <c r="L22" s="468">
        <v>16945582.75</v>
      </c>
      <c r="M22" s="214">
        <v>106894332.916667</v>
      </c>
      <c r="N22" s="214">
        <v>24477833.25</v>
      </c>
      <c r="O22" s="214"/>
      <c r="P22" s="869"/>
      <c r="Q22" s="841"/>
      <c r="R22" s="839"/>
      <c r="S22" s="841"/>
      <c r="T22" s="839"/>
      <c r="U22" s="839"/>
      <c r="V22" s="839"/>
      <c r="W22" s="839"/>
      <c r="X22" s="839"/>
      <c r="Y22" s="839"/>
      <c r="Z22" s="840"/>
      <c r="AA22" s="1"/>
      <c r="AB22" s="1"/>
      <c r="AC22" s="1"/>
      <c r="AD22" s="1"/>
      <c r="AE22" s="1"/>
      <c r="AF22" s="1"/>
      <c r="AG22" s="1"/>
      <c r="AH22" s="1"/>
      <c r="AI22" s="1"/>
      <c r="AJ22" s="1"/>
      <c r="AK22" s="1"/>
      <c r="AL22" s="1"/>
      <c r="AM22" s="1"/>
      <c r="AN22" s="1"/>
      <c r="AO22" s="1"/>
      <c r="AP22" s="1"/>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row>
    <row r="23" spans="1:84" s="246" customFormat="1" x14ac:dyDescent="0.25">
      <c r="A23" s="832"/>
      <c r="B23" s="834"/>
      <c r="C23" s="831" t="s">
        <v>232</v>
      </c>
      <c r="D23" s="510" t="s">
        <v>34</v>
      </c>
      <c r="E23" s="393">
        <v>50.88</v>
      </c>
      <c r="F23" s="393">
        <v>89.1</v>
      </c>
      <c r="G23" s="393">
        <v>50.88</v>
      </c>
      <c r="H23" s="393">
        <v>50.88</v>
      </c>
      <c r="I23" s="393">
        <v>88.29</v>
      </c>
      <c r="J23" s="222"/>
      <c r="K23" s="222">
        <v>88.29</v>
      </c>
      <c r="L23" s="393">
        <v>89.1</v>
      </c>
      <c r="M23" s="511">
        <v>88.29</v>
      </c>
      <c r="N23" s="511">
        <v>88.29</v>
      </c>
      <c r="O23" s="222"/>
      <c r="P23" s="869" t="s">
        <v>236</v>
      </c>
      <c r="Q23" s="841"/>
      <c r="R23" s="839"/>
      <c r="S23" s="841"/>
      <c r="T23" s="839" t="s">
        <v>235</v>
      </c>
      <c r="U23" s="839">
        <v>1489979</v>
      </c>
      <c r="V23" s="839">
        <v>1649122</v>
      </c>
      <c r="W23" s="839" t="s">
        <v>223</v>
      </c>
      <c r="X23" s="839" t="s">
        <v>222</v>
      </c>
      <c r="Y23" s="839" t="s">
        <v>229</v>
      </c>
      <c r="Z23" s="840">
        <v>3139101</v>
      </c>
      <c r="AA23" s="1"/>
      <c r="AB23" s="1"/>
      <c r="AC23" s="1"/>
      <c r="AD23" s="1"/>
      <c r="AE23" s="1"/>
      <c r="AF23" s="1"/>
      <c r="AG23" s="1"/>
      <c r="AH23" s="1"/>
      <c r="AI23" s="1"/>
      <c r="AJ23" s="1"/>
      <c r="AK23" s="1"/>
      <c r="AL23" s="1"/>
      <c r="AM23" s="1"/>
      <c r="AN23" s="1"/>
      <c r="AO23" s="1"/>
      <c r="AP23" s="1"/>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row>
    <row r="24" spans="1:84" s="246" customFormat="1" x14ac:dyDescent="0.25">
      <c r="A24" s="832"/>
      <c r="B24" s="834"/>
      <c r="C24" s="831"/>
      <c r="D24" s="513" t="s">
        <v>36</v>
      </c>
      <c r="E24" s="468">
        <v>1448157742.3155737</v>
      </c>
      <c r="F24" s="468">
        <v>309630283</v>
      </c>
      <c r="G24" s="468">
        <v>1448157742.3155737</v>
      </c>
      <c r="H24" s="468">
        <v>1298157742.3155737</v>
      </c>
      <c r="I24" s="468">
        <v>1280581992.3155701</v>
      </c>
      <c r="J24" s="192"/>
      <c r="K24" s="192">
        <v>337184750</v>
      </c>
      <c r="L24" s="468">
        <v>307745975</v>
      </c>
      <c r="M24" s="192">
        <v>668395270.08333302</v>
      </c>
      <c r="N24" s="192">
        <v>689840936.75</v>
      </c>
      <c r="O24" s="192"/>
      <c r="P24" s="869"/>
      <c r="Q24" s="841"/>
      <c r="R24" s="839"/>
      <c r="S24" s="841"/>
      <c r="T24" s="839"/>
      <c r="U24" s="839"/>
      <c r="V24" s="839"/>
      <c r="W24" s="839"/>
      <c r="X24" s="839"/>
      <c r="Y24" s="839"/>
      <c r="Z24" s="840"/>
      <c r="AA24" s="1"/>
      <c r="AB24" s="1"/>
      <c r="AC24" s="1"/>
      <c r="AD24" s="1"/>
      <c r="AE24" s="1"/>
      <c r="AF24" s="1"/>
      <c r="AG24" s="1"/>
      <c r="AH24" s="1"/>
      <c r="AI24" s="1"/>
      <c r="AJ24" s="1"/>
      <c r="AK24" s="1"/>
      <c r="AL24" s="1"/>
      <c r="AM24" s="1"/>
      <c r="AN24" s="1"/>
      <c r="AO24" s="1"/>
      <c r="AP24" s="1"/>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row>
    <row r="25" spans="1:84" s="246" customFormat="1" x14ac:dyDescent="0.25">
      <c r="A25" s="832"/>
      <c r="B25" s="834"/>
      <c r="C25" s="831"/>
      <c r="D25" s="513" t="s">
        <v>37</v>
      </c>
      <c r="E25" s="463"/>
      <c r="F25" s="463"/>
      <c r="G25" s="463"/>
      <c r="H25" s="463"/>
      <c r="I25" s="393"/>
      <c r="J25" s="192"/>
      <c r="K25" s="192"/>
      <c r="L25" s="463"/>
      <c r="M25" s="192"/>
      <c r="N25" s="192"/>
      <c r="O25" s="192"/>
      <c r="P25" s="869"/>
      <c r="Q25" s="841"/>
      <c r="R25" s="839"/>
      <c r="S25" s="841"/>
      <c r="T25" s="839"/>
      <c r="U25" s="839"/>
      <c r="V25" s="839"/>
      <c r="W25" s="839"/>
      <c r="X25" s="839"/>
      <c r="Y25" s="839"/>
      <c r="Z25" s="840"/>
      <c r="AA25" s="1"/>
      <c r="AB25" s="1"/>
      <c r="AC25" s="1"/>
      <c r="AD25" s="1"/>
      <c r="AE25" s="1"/>
      <c r="AF25" s="1"/>
      <c r="AG25" s="1"/>
      <c r="AH25" s="1"/>
      <c r="AI25" s="1"/>
      <c r="AJ25" s="1"/>
      <c r="AK25" s="1"/>
      <c r="AL25" s="1"/>
      <c r="AM25" s="1"/>
      <c r="AN25" s="1"/>
      <c r="AO25" s="1"/>
      <c r="AP25" s="1"/>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row>
    <row r="26" spans="1:84" s="246" customFormat="1" ht="22.5" x14ac:dyDescent="0.25">
      <c r="A26" s="832"/>
      <c r="B26" s="834"/>
      <c r="C26" s="831"/>
      <c r="D26" s="513" t="s">
        <v>38</v>
      </c>
      <c r="E26" s="395">
        <v>370560306.25</v>
      </c>
      <c r="F26" s="395">
        <v>524750370.08333302</v>
      </c>
      <c r="G26" s="395">
        <v>370560306.25</v>
      </c>
      <c r="H26" s="395">
        <v>370560306.25</v>
      </c>
      <c r="I26" s="468">
        <v>263331714</v>
      </c>
      <c r="J26" s="192"/>
      <c r="K26" s="214"/>
      <c r="L26" s="468">
        <v>73290822.75</v>
      </c>
      <c r="M26" s="214">
        <v>163239572.91666701</v>
      </c>
      <c r="N26" s="214">
        <v>334823073.25</v>
      </c>
      <c r="O26" s="214"/>
      <c r="P26" s="869"/>
      <c r="Q26" s="841"/>
      <c r="R26" s="839"/>
      <c r="S26" s="841"/>
      <c r="T26" s="839"/>
      <c r="U26" s="839"/>
      <c r="V26" s="839"/>
      <c r="W26" s="839"/>
      <c r="X26" s="839"/>
      <c r="Y26" s="839"/>
      <c r="Z26" s="840"/>
      <c r="AA26" s="1"/>
      <c r="AB26" s="1"/>
      <c r="AC26" s="1"/>
      <c r="AD26" s="1"/>
      <c r="AE26" s="1"/>
      <c r="AF26" s="1"/>
      <c r="AG26" s="1"/>
      <c r="AH26" s="1"/>
      <c r="AI26" s="1"/>
      <c r="AJ26" s="1"/>
      <c r="AK26" s="1"/>
      <c r="AL26" s="1"/>
      <c r="AM26" s="1"/>
      <c r="AN26" s="1"/>
      <c r="AO26" s="1"/>
      <c r="AP26" s="1"/>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row>
    <row r="27" spans="1:84" s="246" customFormat="1" x14ac:dyDescent="0.25">
      <c r="A27" s="832"/>
      <c r="B27" s="834"/>
      <c r="C27" s="831" t="s">
        <v>233</v>
      </c>
      <c r="D27" s="510" t="s">
        <v>34</v>
      </c>
      <c r="E27" s="393">
        <v>35.11</v>
      </c>
      <c r="F27" s="393">
        <v>20.11</v>
      </c>
      <c r="G27" s="393">
        <v>35.11</v>
      </c>
      <c r="H27" s="393">
        <v>35.409999999999997</v>
      </c>
      <c r="I27" s="393">
        <v>20.11</v>
      </c>
      <c r="J27" s="192"/>
      <c r="K27" s="192">
        <v>20.11</v>
      </c>
      <c r="L27" s="393">
        <v>20.11</v>
      </c>
      <c r="M27" s="511">
        <v>20.11</v>
      </c>
      <c r="N27" s="511">
        <v>20.12</v>
      </c>
      <c r="O27" s="192"/>
      <c r="P27" s="868" t="s">
        <v>237</v>
      </c>
      <c r="Q27" s="841"/>
      <c r="R27" s="839"/>
      <c r="S27" s="841"/>
      <c r="T27" s="839" t="s">
        <v>235</v>
      </c>
      <c r="U27" s="839">
        <v>1388302</v>
      </c>
      <c r="V27" s="839">
        <v>1462141</v>
      </c>
      <c r="W27" s="839" t="s">
        <v>223</v>
      </c>
      <c r="X27" s="839" t="s">
        <v>222</v>
      </c>
      <c r="Y27" s="839" t="s">
        <v>229</v>
      </c>
      <c r="Z27" s="840">
        <v>2850443</v>
      </c>
      <c r="AA27" s="1"/>
      <c r="AB27" s="1"/>
      <c r="AC27" s="1"/>
      <c r="AD27" s="1"/>
      <c r="AE27" s="1"/>
      <c r="AF27" s="1"/>
      <c r="AG27" s="1"/>
      <c r="AH27" s="1"/>
      <c r="AI27" s="1"/>
      <c r="AJ27" s="1"/>
      <c r="AK27" s="1"/>
      <c r="AL27" s="1"/>
      <c r="AM27" s="1"/>
      <c r="AN27" s="1"/>
      <c r="AO27" s="1"/>
      <c r="AP27" s="1"/>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row>
    <row r="28" spans="1:84" s="246" customFormat="1" x14ac:dyDescent="0.25">
      <c r="A28" s="832"/>
      <c r="B28" s="834"/>
      <c r="C28" s="831"/>
      <c r="D28" s="513" t="s">
        <v>36</v>
      </c>
      <c r="E28" s="468">
        <v>1221119906.25</v>
      </c>
      <c r="F28" s="468">
        <v>357305487</v>
      </c>
      <c r="G28" s="468">
        <v>1221119906.25</v>
      </c>
      <c r="H28" s="468">
        <v>1031119906.25</v>
      </c>
      <c r="I28" s="468">
        <v>1049840936.75</v>
      </c>
      <c r="J28" s="192"/>
      <c r="K28" s="192">
        <v>337184750</v>
      </c>
      <c r="L28" s="468">
        <v>307745975</v>
      </c>
      <c r="M28" s="192">
        <v>777048311.75</v>
      </c>
      <c r="N28" s="192">
        <v>1049840936.75</v>
      </c>
      <c r="O28" s="192"/>
      <c r="P28" s="868"/>
      <c r="Q28" s="841"/>
      <c r="R28" s="839"/>
      <c r="S28" s="841"/>
      <c r="T28" s="839"/>
      <c r="U28" s="839"/>
      <c r="V28" s="839"/>
      <c r="W28" s="839"/>
      <c r="X28" s="839"/>
      <c r="Y28" s="839"/>
      <c r="Z28" s="840"/>
      <c r="AA28" s="1"/>
      <c r="AB28" s="1"/>
      <c r="AC28" s="1"/>
      <c r="AD28" s="1"/>
      <c r="AE28" s="1"/>
      <c r="AF28" s="1"/>
      <c r="AG28" s="1"/>
      <c r="AH28" s="1"/>
      <c r="AI28" s="1"/>
      <c r="AJ28" s="1"/>
      <c r="AK28" s="1"/>
      <c r="AL28" s="1"/>
      <c r="AM28" s="1"/>
      <c r="AN28" s="1"/>
      <c r="AO28" s="1"/>
      <c r="AP28" s="1"/>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row>
    <row r="29" spans="1:84" s="246" customFormat="1" x14ac:dyDescent="0.25">
      <c r="A29" s="832"/>
      <c r="B29" s="834"/>
      <c r="C29" s="831"/>
      <c r="D29" s="513" t="s">
        <v>37</v>
      </c>
      <c r="E29" s="393"/>
      <c r="F29" s="393"/>
      <c r="G29" s="393"/>
      <c r="H29" s="393"/>
      <c r="I29" s="393"/>
      <c r="J29" s="192"/>
      <c r="K29" s="192"/>
      <c r="L29" s="393"/>
      <c r="M29" s="192"/>
      <c r="N29" s="192"/>
      <c r="O29" s="192"/>
      <c r="P29" s="868"/>
      <c r="Q29" s="841"/>
      <c r="R29" s="839"/>
      <c r="S29" s="841"/>
      <c r="T29" s="839"/>
      <c r="U29" s="839"/>
      <c r="V29" s="839"/>
      <c r="W29" s="839"/>
      <c r="X29" s="839"/>
      <c r="Y29" s="839"/>
      <c r="Z29" s="840"/>
      <c r="AA29" s="1"/>
      <c r="AB29" s="1"/>
      <c r="AC29" s="1"/>
      <c r="AD29" s="1"/>
      <c r="AE29" s="1"/>
      <c r="AF29" s="1"/>
      <c r="AG29" s="1"/>
      <c r="AH29" s="1"/>
      <c r="AI29" s="1"/>
      <c r="AJ29" s="1"/>
      <c r="AK29" s="1"/>
      <c r="AL29" s="1"/>
      <c r="AM29" s="1"/>
      <c r="AN29" s="1"/>
      <c r="AO29" s="1"/>
      <c r="AP29" s="1"/>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row>
    <row r="30" spans="1:84" s="246" customFormat="1" ht="22.5" x14ac:dyDescent="0.25">
      <c r="A30" s="832"/>
      <c r="B30" s="834"/>
      <c r="C30" s="831"/>
      <c r="D30" s="513" t="s">
        <v>38</v>
      </c>
      <c r="E30" s="396">
        <v>163611032.25</v>
      </c>
      <c r="F30" s="396">
        <v>309124242.75</v>
      </c>
      <c r="G30" s="396">
        <v>163611032.25</v>
      </c>
      <c r="H30" s="396">
        <v>163611032.25</v>
      </c>
      <c r="I30" s="468">
        <v>163611032.25</v>
      </c>
      <c r="J30" s="192"/>
      <c r="K30" s="192"/>
      <c r="L30" s="468">
        <v>105210374.75</v>
      </c>
      <c r="M30" s="214">
        <v>195159124.91666701</v>
      </c>
      <c r="N30" s="214">
        <v>112742625.25</v>
      </c>
      <c r="O30" s="214"/>
      <c r="P30" s="868"/>
      <c r="Q30" s="841"/>
      <c r="R30" s="839"/>
      <c r="S30" s="841"/>
      <c r="T30" s="839"/>
      <c r="U30" s="839"/>
      <c r="V30" s="839"/>
      <c r="W30" s="839"/>
      <c r="X30" s="839"/>
      <c r="Y30" s="839"/>
      <c r="Z30" s="840"/>
      <c r="AA30" s="1"/>
      <c r="AB30" s="1"/>
      <c r="AC30" s="1"/>
      <c r="AD30" s="1"/>
      <c r="AE30" s="1"/>
      <c r="AF30" s="1"/>
      <c r="AG30" s="1"/>
      <c r="AH30" s="1"/>
      <c r="AI30" s="1"/>
      <c r="AJ30" s="1"/>
      <c r="AK30" s="1"/>
      <c r="AL30" s="1"/>
      <c r="AM30" s="1"/>
      <c r="AN30" s="1"/>
      <c r="AO30" s="1"/>
      <c r="AP30" s="1"/>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row>
    <row r="31" spans="1:84" s="246" customFormat="1" x14ac:dyDescent="0.25">
      <c r="A31" s="832"/>
      <c r="B31" s="834"/>
      <c r="C31" s="831" t="s">
        <v>381</v>
      </c>
      <c r="D31" s="510" t="s">
        <v>34</v>
      </c>
      <c r="E31" s="397">
        <v>234</v>
      </c>
      <c r="F31" s="397">
        <v>217.20999999999998</v>
      </c>
      <c r="G31" s="397">
        <v>234</v>
      </c>
      <c r="H31" s="397">
        <v>206.44</v>
      </c>
      <c r="I31" s="397">
        <v>234</v>
      </c>
      <c r="J31" s="397">
        <v>0</v>
      </c>
      <c r="K31" s="397">
        <v>234.34000000000003</v>
      </c>
      <c r="L31" s="397">
        <v>217.29500000000002</v>
      </c>
      <c r="M31" s="511">
        <v>218.42000000000002</v>
      </c>
      <c r="N31" s="511">
        <v>229.36</v>
      </c>
      <c r="O31" s="211"/>
      <c r="P31" s="223"/>
      <c r="Q31" s="223"/>
      <c r="R31" s="223"/>
      <c r="S31" s="223"/>
      <c r="T31" s="223"/>
      <c r="U31" s="223"/>
      <c r="V31" s="223"/>
      <c r="W31" s="223"/>
      <c r="X31" s="223"/>
      <c r="Y31" s="223"/>
      <c r="Z31" s="224"/>
      <c r="AA31" s="1"/>
      <c r="AB31" s="1"/>
      <c r="AC31" s="1"/>
      <c r="AD31" s="1"/>
      <c r="AE31" s="1"/>
      <c r="AF31" s="1"/>
      <c r="AG31" s="1"/>
      <c r="AH31" s="1"/>
      <c r="AI31" s="1"/>
      <c r="AJ31" s="1"/>
      <c r="AK31" s="1"/>
      <c r="AL31" s="1"/>
      <c r="AM31" s="1"/>
      <c r="AN31" s="1"/>
      <c r="AO31" s="1"/>
      <c r="AP31" s="1"/>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219"/>
      <c r="BT31" s="219"/>
      <c r="BU31" s="219"/>
      <c r="BV31" s="219"/>
      <c r="BW31" s="219"/>
      <c r="BX31" s="219"/>
      <c r="BY31" s="219"/>
      <c r="BZ31" s="219"/>
      <c r="CA31" s="219"/>
      <c r="CB31" s="219"/>
      <c r="CC31" s="219"/>
      <c r="CD31" s="219"/>
      <c r="CE31" s="219"/>
      <c r="CF31" s="219"/>
    </row>
    <row r="32" spans="1:84" s="246" customFormat="1" x14ac:dyDescent="0.25">
      <c r="A32" s="832"/>
      <c r="B32" s="834"/>
      <c r="C32" s="831"/>
      <c r="D32" s="513" t="s">
        <v>36</v>
      </c>
      <c r="E32" s="468">
        <v>5298520000</v>
      </c>
      <c r="F32" s="468">
        <v>1087330770</v>
      </c>
      <c r="G32" s="468">
        <v>5298520000</v>
      </c>
      <c r="H32" s="468">
        <v>4778520500</v>
      </c>
      <c r="I32" s="468">
        <v>4708217500</v>
      </c>
      <c r="J32" s="468">
        <v>0</v>
      </c>
      <c r="K32" s="468">
        <v>1348739000</v>
      </c>
      <c r="L32" s="468">
        <v>1230983900</v>
      </c>
      <c r="M32" s="192">
        <v>2782234122</v>
      </c>
      <c r="N32" s="192">
        <v>3119363747</v>
      </c>
      <c r="O32" s="191"/>
      <c r="P32" s="223"/>
      <c r="Q32" s="223"/>
      <c r="R32" s="223"/>
      <c r="S32" s="223"/>
      <c r="T32" s="223"/>
      <c r="U32" s="223"/>
      <c r="V32" s="223"/>
      <c r="W32" s="223"/>
      <c r="X32" s="223"/>
      <c r="Y32" s="223"/>
      <c r="Z32" s="224"/>
      <c r="AA32" s="1"/>
      <c r="AB32" s="1"/>
      <c r="AC32" s="1"/>
      <c r="AD32" s="1"/>
      <c r="AE32" s="1"/>
      <c r="AF32" s="1"/>
      <c r="AG32" s="1"/>
      <c r="AH32" s="1"/>
      <c r="AI32" s="1"/>
      <c r="AJ32" s="1"/>
      <c r="AK32" s="1"/>
      <c r="AL32" s="1"/>
      <c r="AM32" s="1"/>
      <c r="AN32" s="1"/>
      <c r="AO32" s="1"/>
      <c r="AP32" s="1"/>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row>
    <row r="33" spans="1:84" s="246" customFormat="1" x14ac:dyDescent="0.25">
      <c r="A33" s="832"/>
      <c r="B33" s="834"/>
      <c r="C33" s="831"/>
      <c r="D33" s="513" t="s">
        <v>37</v>
      </c>
      <c r="E33" s="468">
        <v>0</v>
      </c>
      <c r="F33" s="468"/>
      <c r="G33" s="468">
        <v>0</v>
      </c>
      <c r="H33" s="468">
        <v>0</v>
      </c>
      <c r="I33" s="468">
        <v>0</v>
      </c>
      <c r="J33" s="403"/>
      <c r="K33" s="403"/>
      <c r="L33" s="468">
        <v>0</v>
      </c>
      <c r="M33" s="192"/>
      <c r="N33" s="192"/>
      <c r="O33" s="211"/>
      <c r="P33" s="223"/>
      <c r="Q33" s="223"/>
      <c r="R33" s="223"/>
      <c r="S33" s="223"/>
      <c r="T33" s="223"/>
      <c r="U33" s="223"/>
      <c r="V33" s="223"/>
      <c r="W33" s="223"/>
      <c r="X33" s="223"/>
      <c r="Y33" s="223"/>
      <c r="Z33" s="224"/>
      <c r="AA33" s="1"/>
      <c r="AB33" s="1"/>
      <c r="AC33" s="1"/>
      <c r="AD33" s="1"/>
      <c r="AE33" s="1"/>
      <c r="AF33" s="1"/>
      <c r="AG33" s="1"/>
      <c r="AH33" s="1"/>
      <c r="AI33" s="1"/>
      <c r="AJ33" s="1"/>
      <c r="AK33" s="1"/>
      <c r="AL33" s="1"/>
      <c r="AM33" s="1"/>
      <c r="AN33" s="1"/>
      <c r="AO33" s="1"/>
      <c r="AP33" s="1"/>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row>
    <row r="34" spans="1:84" s="246" customFormat="1" ht="22.5" x14ac:dyDescent="0.25">
      <c r="A34" s="832"/>
      <c r="B34" s="834"/>
      <c r="C34" s="831"/>
      <c r="D34" s="513" t="s">
        <v>38</v>
      </c>
      <c r="E34" s="409">
        <v>596599005</v>
      </c>
      <c r="F34" s="409">
        <v>1375507087</v>
      </c>
      <c r="G34" s="409">
        <v>596599005</v>
      </c>
      <c r="H34" s="409">
        <v>596599005</v>
      </c>
      <c r="I34" s="409">
        <v>596599005</v>
      </c>
      <c r="J34" s="468"/>
      <c r="K34" s="468"/>
      <c r="L34" s="409">
        <v>212392363</v>
      </c>
      <c r="M34" s="214">
        <v>487520697.00000006</v>
      </c>
      <c r="N34" s="214">
        <v>496521365</v>
      </c>
      <c r="O34" s="211"/>
      <c r="P34" s="223"/>
      <c r="Q34" s="223"/>
      <c r="R34" s="223"/>
      <c r="S34" s="223"/>
      <c r="T34" s="223"/>
      <c r="U34" s="223"/>
      <c r="V34" s="223"/>
      <c r="W34" s="223"/>
      <c r="X34" s="223"/>
      <c r="Y34" s="223"/>
      <c r="Z34" s="224"/>
      <c r="AA34" s="1"/>
      <c r="AB34" s="1"/>
      <c r="AC34" s="1"/>
      <c r="AD34" s="1"/>
      <c r="AE34" s="1"/>
      <c r="AF34" s="1"/>
      <c r="AG34" s="1"/>
      <c r="AH34" s="1"/>
      <c r="AI34" s="1"/>
      <c r="AJ34" s="1"/>
      <c r="AK34" s="1"/>
      <c r="AL34" s="1"/>
      <c r="AM34" s="1"/>
      <c r="AN34" s="1"/>
      <c r="AO34" s="1"/>
      <c r="AP34" s="1"/>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19"/>
      <c r="BT34" s="219"/>
      <c r="BU34" s="219"/>
      <c r="BV34" s="219"/>
      <c r="BW34" s="219"/>
      <c r="BX34" s="219"/>
      <c r="BY34" s="219"/>
      <c r="BZ34" s="219"/>
      <c r="CA34" s="219"/>
      <c r="CB34" s="219"/>
      <c r="CC34" s="219"/>
      <c r="CD34" s="219"/>
      <c r="CE34" s="219"/>
      <c r="CF34" s="219"/>
    </row>
    <row r="35" spans="1:84" s="246" customFormat="1" ht="48" customHeight="1" x14ac:dyDescent="0.25">
      <c r="A35" s="832">
        <v>4</v>
      </c>
      <c r="B35" s="834" t="s">
        <v>162</v>
      </c>
      <c r="C35" s="834" t="s">
        <v>239</v>
      </c>
      <c r="D35" s="510" t="s">
        <v>34</v>
      </c>
      <c r="E35" s="393">
        <v>95.93</v>
      </c>
      <c r="F35" s="393">
        <v>69.929999999999993</v>
      </c>
      <c r="G35" s="393">
        <v>95.93</v>
      </c>
      <c r="H35" s="393">
        <v>95.93</v>
      </c>
      <c r="I35" s="393">
        <v>327.06</v>
      </c>
      <c r="J35" s="393"/>
      <c r="K35" s="393"/>
      <c r="L35" s="393">
        <v>74.430000000000007</v>
      </c>
      <c r="M35" s="511">
        <v>85.93</v>
      </c>
      <c r="N35" s="511">
        <v>317.24</v>
      </c>
      <c r="O35" s="201"/>
      <c r="P35" s="875" t="s">
        <v>367</v>
      </c>
      <c r="Q35" s="876"/>
      <c r="R35" s="876"/>
      <c r="S35" s="876"/>
      <c r="T35" s="875" t="s">
        <v>368</v>
      </c>
      <c r="U35" s="875" t="s">
        <v>369</v>
      </c>
      <c r="V35" s="875" t="s">
        <v>370</v>
      </c>
      <c r="W35" s="877" t="s">
        <v>228</v>
      </c>
      <c r="X35" s="877" t="s">
        <v>222</v>
      </c>
      <c r="Y35" s="877" t="s">
        <v>229</v>
      </c>
      <c r="Z35" s="874" t="s">
        <v>371</v>
      </c>
      <c r="AA35" s="1"/>
      <c r="AB35" s="1"/>
      <c r="AC35" s="1"/>
      <c r="AD35" s="1"/>
      <c r="AE35" s="1"/>
      <c r="AF35" s="1"/>
      <c r="AG35" s="1"/>
      <c r="AH35" s="1"/>
      <c r="AI35" s="1"/>
      <c r="AJ35" s="1"/>
      <c r="AK35" s="1"/>
      <c r="AL35" s="1"/>
      <c r="AM35" s="1"/>
      <c r="AN35" s="1"/>
      <c r="AO35" s="1"/>
      <c r="AP35" s="1"/>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19"/>
      <c r="BT35" s="219"/>
      <c r="BU35" s="219"/>
      <c r="BV35" s="219"/>
      <c r="BW35" s="219"/>
      <c r="BX35" s="219"/>
      <c r="BY35" s="219"/>
      <c r="BZ35" s="219"/>
      <c r="CA35" s="219"/>
      <c r="CB35" s="219"/>
      <c r="CC35" s="219"/>
      <c r="CD35" s="219"/>
      <c r="CE35" s="219"/>
      <c r="CF35" s="219"/>
    </row>
    <row r="36" spans="1:84" s="246" customFormat="1" ht="48" customHeight="1" x14ac:dyDescent="0.25">
      <c r="A36" s="832"/>
      <c r="B36" s="834"/>
      <c r="C36" s="834"/>
      <c r="D36" s="513" t="s">
        <v>36</v>
      </c>
      <c r="E36" s="468">
        <v>200938500</v>
      </c>
      <c r="F36" s="468">
        <v>407810000</v>
      </c>
      <c r="G36" s="468">
        <v>200938500</v>
      </c>
      <c r="H36" s="468">
        <v>280938000</v>
      </c>
      <c r="I36" s="468">
        <v>470479440</v>
      </c>
      <c r="J36" s="468"/>
      <c r="K36" s="468"/>
      <c r="L36" s="468">
        <v>94955700</v>
      </c>
      <c r="M36" s="192">
        <v>271940600</v>
      </c>
      <c r="N36" s="192">
        <v>271940600</v>
      </c>
      <c r="O36" s="202"/>
      <c r="P36" s="875"/>
      <c r="Q36" s="876"/>
      <c r="R36" s="876"/>
      <c r="S36" s="876"/>
      <c r="T36" s="875"/>
      <c r="U36" s="876"/>
      <c r="V36" s="876"/>
      <c r="W36" s="877"/>
      <c r="X36" s="877"/>
      <c r="Y36" s="877"/>
      <c r="Z36" s="874"/>
      <c r="AA36" s="1"/>
      <c r="AB36" s="1"/>
      <c r="AC36" s="1"/>
      <c r="AD36" s="1"/>
      <c r="AE36" s="1"/>
      <c r="AF36" s="1"/>
      <c r="AG36" s="1"/>
      <c r="AH36" s="1"/>
      <c r="AI36" s="1"/>
      <c r="AJ36" s="1"/>
      <c r="AK36" s="1"/>
      <c r="AL36" s="1"/>
      <c r="AM36" s="1"/>
      <c r="AN36" s="1"/>
      <c r="AO36" s="1"/>
      <c r="AP36" s="1"/>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219"/>
      <c r="BW36" s="219"/>
      <c r="BX36" s="219"/>
      <c r="BY36" s="219"/>
      <c r="BZ36" s="219"/>
      <c r="CA36" s="219"/>
      <c r="CB36" s="219"/>
      <c r="CC36" s="219"/>
      <c r="CD36" s="219"/>
      <c r="CE36" s="219"/>
      <c r="CF36" s="219"/>
    </row>
    <row r="37" spans="1:84" s="246" customFormat="1" ht="48" customHeight="1" x14ac:dyDescent="0.25">
      <c r="A37" s="832"/>
      <c r="B37" s="834"/>
      <c r="C37" s="878"/>
      <c r="D37" s="513" t="s">
        <v>37</v>
      </c>
      <c r="E37" s="398"/>
      <c r="F37" s="398">
        <v>0</v>
      </c>
      <c r="G37" s="398"/>
      <c r="H37" s="398"/>
      <c r="I37" s="398"/>
      <c r="J37" s="233"/>
      <c r="K37" s="233"/>
      <c r="L37" s="398"/>
      <c r="M37" s="511"/>
      <c r="N37" s="511"/>
      <c r="O37" s="201"/>
      <c r="P37" s="875"/>
      <c r="Q37" s="876"/>
      <c r="R37" s="876"/>
      <c r="S37" s="876"/>
      <c r="T37" s="875"/>
      <c r="U37" s="876"/>
      <c r="V37" s="876"/>
      <c r="W37" s="877"/>
      <c r="X37" s="877"/>
      <c r="Y37" s="877"/>
      <c r="Z37" s="874"/>
      <c r="AA37" s="1"/>
      <c r="AB37" s="1"/>
      <c r="AC37" s="1"/>
      <c r="AD37" s="1"/>
      <c r="AE37" s="1"/>
      <c r="AF37" s="1"/>
      <c r="AG37" s="1"/>
      <c r="AH37" s="1"/>
      <c r="AI37" s="1"/>
      <c r="AJ37" s="1"/>
      <c r="AK37" s="1"/>
      <c r="AL37" s="1"/>
      <c r="AM37" s="1"/>
      <c r="AN37" s="1"/>
      <c r="AO37" s="1"/>
      <c r="AP37" s="1"/>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row>
    <row r="38" spans="1:84" s="246" customFormat="1" ht="48" customHeight="1" x14ac:dyDescent="0.25">
      <c r="A38" s="832"/>
      <c r="B38" s="834"/>
      <c r="C38" s="834"/>
      <c r="D38" s="513" t="s">
        <v>38</v>
      </c>
      <c r="E38" s="515">
        <v>102153108.33</v>
      </c>
      <c r="F38" s="515">
        <v>105696611</v>
      </c>
      <c r="G38" s="515">
        <v>102153108.33</v>
      </c>
      <c r="H38" s="515">
        <v>102153108.33</v>
      </c>
      <c r="I38" s="468">
        <v>102153108.33</v>
      </c>
      <c r="J38" s="232"/>
      <c r="K38" s="232"/>
      <c r="L38" s="515">
        <v>64344442</v>
      </c>
      <c r="M38" s="192">
        <v>100397108.33</v>
      </c>
      <c r="N38" s="192">
        <v>102153108.333333</v>
      </c>
      <c r="O38" s="202"/>
      <c r="P38" s="875"/>
      <c r="Q38" s="876"/>
      <c r="R38" s="876"/>
      <c r="S38" s="876"/>
      <c r="T38" s="875"/>
      <c r="U38" s="876"/>
      <c r="V38" s="876"/>
      <c r="W38" s="877"/>
      <c r="X38" s="877"/>
      <c r="Y38" s="877"/>
      <c r="Z38" s="874"/>
      <c r="AA38" s="1"/>
      <c r="AB38" s="1"/>
      <c r="AC38" s="1"/>
      <c r="AD38" s="1"/>
      <c r="AE38" s="1"/>
      <c r="AF38" s="1"/>
      <c r="AG38" s="1"/>
      <c r="AH38" s="1"/>
      <c r="AI38" s="1"/>
      <c r="AJ38" s="1"/>
      <c r="AK38" s="1"/>
      <c r="AL38" s="1"/>
      <c r="AM38" s="1"/>
      <c r="AN38" s="1"/>
      <c r="AO38" s="1"/>
      <c r="AP38" s="1"/>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c r="CD38" s="219"/>
      <c r="CE38" s="219"/>
      <c r="CF38" s="219"/>
    </row>
    <row r="39" spans="1:84" s="246" customFormat="1" x14ac:dyDescent="0.25">
      <c r="A39" s="832">
        <v>5</v>
      </c>
      <c r="B39" s="834" t="s">
        <v>359</v>
      </c>
      <c r="C39" s="843" t="s">
        <v>241</v>
      </c>
      <c r="D39" s="510" t="s">
        <v>34</v>
      </c>
      <c r="E39" s="405">
        <v>1</v>
      </c>
      <c r="F39" s="405">
        <v>1</v>
      </c>
      <c r="G39" s="405">
        <v>1</v>
      </c>
      <c r="H39" s="405">
        <v>1</v>
      </c>
      <c r="I39" s="405">
        <v>1</v>
      </c>
      <c r="J39" s="405"/>
      <c r="K39" s="207">
        <v>1</v>
      </c>
      <c r="L39" s="405">
        <v>1</v>
      </c>
      <c r="M39" s="516">
        <v>1</v>
      </c>
      <c r="N39" s="516">
        <v>1</v>
      </c>
      <c r="O39" s="207"/>
      <c r="P39" s="837" t="s">
        <v>248</v>
      </c>
      <c r="Q39" s="837" t="s">
        <v>249</v>
      </c>
      <c r="R39" s="850"/>
      <c r="S39" s="872" t="s">
        <v>247</v>
      </c>
      <c r="T39" s="872" t="s">
        <v>240</v>
      </c>
      <c r="U39" s="873">
        <v>54330</v>
      </c>
      <c r="V39" s="873">
        <v>59465</v>
      </c>
      <c r="W39" s="839" t="s">
        <v>228</v>
      </c>
      <c r="X39" s="839" t="s">
        <v>222</v>
      </c>
      <c r="Y39" s="839" t="s">
        <v>229</v>
      </c>
      <c r="Z39" s="840">
        <v>113795</v>
      </c>
      <c r="AA39" s="1"/>
      <c r="AB39" s="1"/>
      <c r="AC39" s="1"/>
      <c r="AD39" s="1"/>
      <c r="AE39" s="1"/>
      <c r="AF39" s="1"/>
      <c r="AG39" s="1"/>
      <c r="AH39" s="1"/>
      <c r="AI39" s="1"/>
      <c r="AJ39" s="1"/>
      <c r="AK39" s="1"/>
      <c r="AL39" s="1"/>
      <c r="AM39" s="1"/>
      <c r="AN39" s="1"/>
      <c r="AO39" s="1"/>
      <c r="AP39" s="1"/>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row>
    <row r="40" spans="1:84" s="246" customFormat="1" x14ac:dyDescent="0.25">
      <c r="A40" s="832"/>
      <c r="B40" s="834"/>
      <c r="C40" s="843"/>
      <c r="D40" s="513" t="s">
        <v>36</v>
      </c>
      <c r="E40" s="399">
        <v>378462200</v>
      </c>
      <c r="F40" s="399">
        <v>427024134</v>
      </c>
      <c r="G40" s="399">
        <v>378462200</v>
      </c>
      <c r="H40" s="399">
        <v>378462200</v>
      </c>
      <c r="I40" s="399">
        <v>378462200</v>
      </c>
      <c r="J40" s="399"/>
      <c r="K40" s="202">
        <v>304085912.5</v>
      </c>
      <c r="L40" s="399">
        <v>104109960</v>
      </c>
      <c r="M40" s="222">
        <v>342483418.75</v>
      </c>
      <c r="N40" s="222">
        <v>351616593.625</v>
      </c>
      <c r="O40" s="202"/>
      <c r="P40" s="837"/>
      <c r="Q40" s="837"/>
      <c r="R40" s="850"/>
      <c r="S40" s="872"/>
      <c r="T40" s="872"/>
      <c r="U40" s="873"/>
      <c r="V40" s="873"/>
      <c r="W40" s="839"/>
      <c r="X40" s="839"/>
      <c r="Y40" s="839"/>
      <c r="Z40" s="840"/>
      <c r="AA40" s="1"/>
      <c r="AB40" s="1"/>
      <c r="AC40" s="1"/>
      <c r="AD40" s="1"/>
      <c r="AE40" s="1"/>
      <c r="AF40" s="1"/>
      <c r="AG40" s="1"/>
      <c r="AH40" s="1"/>
      <c r="AI40" s="1"/>
      <c r="AJ40" s="1"/>
      <c r="AK40" s="1"/>
      <c r="AL40" s="1"/>
      <c r="AM40" s="1"/>
      <c r="AN40" s="1"/>
      <c r="AO40" s="1"/>
      <c r="AP40" s="1"/>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row>
    <row r="41" spans="1:84" s="246" customFormat="1" x14ac:dyDescent="0.25">
      <c r="A41" s="832"/>
      <c r="B41" s="834"/>
      <c r="C41" s="843"/>
      <c r="D41" s="513"/>
      <c r="E41" s="399"/>
      <c r="F41" s="399"/>
      <c r="G41" s="399"/>
      <c r="H41" s="399"/>
      <c r="I41" s="399"/>
      <c r="J41" s="399"/>
      <c r="K41" s="202"/>
      <c r="L41" s="399"/>
      <c r="M41" s="468"/>
      <c r="N41" s="204"/>
      <c r="O41" s="202"/>
      <c r="P41" s="837"/>
      <c r="Q41" s="837"/>
      <c r="R41" s="850"/>
      <c r="S41" s="872"/>
      <c r="T41" s="872"/>
      <c r="U41" s="873"/>
      <c r="V41" s="873"/>
      <c r="W41" s="839"/>
      <c r="X41" s="839"/>
      <c r="Y41" s="839"/>
      <c r="Z41" s="840"/>
      <c r="AA41" s="1"/>
      <c r="AB41" s="1"/>
      <c r="AC41" s="1"/>
      <c r="AD41" s="1"/>
      <c r="AE41" s="1"/>
      <c r="AF41" s="1"/>
      <c r="AG41" s="1"/>
      <c r="AH41" s="1"/>
      <c r="AI41" s="1"/>
      <c r="AJ41" s="1"/>
      <c r="AK41" s="1"/>
      <c r="AL41" s="1"/>
      <c r="AM41" s="1"/>
      <c r="AN41" s="1"/>
      <c r="AO41" s="1"/>
      <c r="AP41" s="1"/>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19"/>
      <c r="BY41" s="219"/>
      <c r="BZ41" s="219"/>
      <c r="CA41" s="219"/>
      <c r="CB41" s="219"/>
      <c r="CC41" s="219"/>
      <c r="CD41" s="219"/>
      <c r="CE41" s="219"/>
      <c r="CF41" s="219"/>
    </row>
    <row r="42" spans="1:84" s="246" customFormat="1" ht="22.5" x14ac:dyDescent="0.25">
      <c r="A42" s="832"/>
      <c r="B42" s="834"/>
      <c r="C42" s="843"/>
      <c r="D42" s="513" t="s">
        <v>591</v>
      </c>
      <c r="E42" s="399"/>
      <c r="F42" s="399"/>
      <c r="G42" s="399"/>
      <c r="H42" s="399"/>
      <c r="I42" s="399"/>
      <c r="J42" s="399"/>
      <c r="K42" s="202"/>
      <c r="L42" s="399"/>
      <c r="M42" s="468"/>
      <c r="N42" s="204"/>
      <c r="O42" s="202"/>
      <c r="P42" s="837"/>
      <c r="Q42" s="837"/>
      <c r="R42" s="850"/>
      <c r="S42" s="872"/>
      <c r="T42" s="872"/>
      <c r="U42" s="873"/>
      <c r="V42" s="873"/>
      <c r="W42" s="839"/>
      <c r="X42" s="839"/>
      <c r="Y42" s="839"/>
      <c r="Z42" s="840"/>
      <c r="AA42" s="1"/>
      <c r="AB42" s="1"/>
      <c r="AC42" s="1"/>
      <c r="AD42" s="1"/>
      <c r="AE42" s="1"/>
      <c r="AF42" s="1"/>
      <c r="AG42" s="1"/>
      <c r="AH42" s="1"/>
      <c r="AI42" s="1"/>
      <c r="AJ42" s="1"/>
      <c r="AK42" s="1"/>
      <c r="AL42" s="1"/>
      <c r="AM42" s="1"/>
      <c r="AN42" s="1"/>
      <c r="AO42" s="1"/>
      <c r="AP42" s="1"/>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19"/>
      <c r="BR42" s="219"/>
      <c r="BS42" s="219"/>
      <c r="BT42" s="219"/>
      <c r="BU42" s="219"/>
      <c r="BV42" s="219"/>
      <c r="BW42" s="219"/>
      <c r="BX42" s="219"/>
      <c r="BY42" s="219"/>
      <c r="BZ42" s="219"/>
      <c r="CA42" s="219"/>
      <c r="CB42" s="219"/>
      <c r="CC42" s="219"/>
      <c r="CD42" s="219"/>
      <c r="CE42" s="219"/>
      <c r="CF42" s="219"/>
    </row>
    <row r="43" spans="1:84" s="246" customFormat="1" x14ac:dyDescent="0.25">
      <c r="A43" s="832"/>
      <c r="B43" s="834"/>
      <c r="C43" s="843"/>
      <c r="D43" s="513" t="s">
        <v>37</v>
      </c>
      <c r="E43" s="460"/>
      <c r="F43" s="460"/>
      <c r="G43" s="460"/>
      <c r="H43" s="460"/>
      <c r="I43" s="460"/>
      <c r="J43" s="405"/>
      <c r="K43" s="202"/>
      <c r="L43" s="468"/>
      <c r="M43" s="468"/>
      <c r="N43" s="204"/>
      <c r="O43" s="202"/>
      <c r="P43" s="837"/>
      <c r="Q43" s="837"/>
      <c r="R43" s="850"/>
      <c r="S43" s="872"/>
      <c r="T43" s="872"/>
      <c r="U43" s="873"/>
      <c r="V43" s="873"/>
      <c r="W43" s="839"/>
      <c r="X43" s="839"/>
      <c r="Y43" s="839"/>
      <c r="Z43" s="840"/>
      <c r="AA43" s="1"/>
      <c r="AB43" s="1"/>
      <c r="AC43" s="1"/>
      <c r="AD43" s="1"/>
      <c r="AE43" s="1"/>
      <c r="AF43" s="1"/>
      <c r="AG43" s="1"/>
      <c r="AH43" s="1"/>
      <c r="AI43" s="1"/>
      <c r="AJ43" s="1"/>
      <c r="AK43" s="1"/>
      <c r="AL43" s="1"/>
      <c r="AM43" s="1"/>
      <c r="AN43" s="1"/>
      <c r="AO43" s="1"/>
      <c r="AP43" s="1"/>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9"/>
      <c r="BR43" s="219"/>
      <c r="BS43" s="219"/>
      <c r="BT43" s="219"/>
      <c r="BU43" s="219"/>
      <c r="BV43" s="219"/>
      <c r="BW43" s="219"/>
      <c r="BX43" s="219"/>
      <c r="BY43" s="219"/>
      <c r="BZ43" s="219"/>
      <c r="CA43" s="219"/>
      <c r="CB43" s="219"/>
      <c r="CC43" s="219"/>
      <c r="CD43" s="219"/>
      <c r="CE43" s="219"/>
      <c r="CF43" s="219"/>
    </row>
    <row r="44" spans="1:84" s="246" customFormat="1" ht="22.5" x14ac:dyDescent="0.25">
      <c r="A44" s="832"/>
      <c r="B44" s="834"/>
      <c r="C44" s="843"/>
      <c r="D44" s="513" t="s">
        <v>38</v>
      </c>
      <c r="E44" s="399">
        <v>202070599</v>
      </c>
      <c r="F44" s="399">
        <v>510363744.66666669</v>
      </c>
      <c r="G44" s="399">
        <v>202070599</v>
      </c>
      <c r="H44" s="399">
        <v>202070599</v>
      </c>
      <c r="I44" s="399">
        <v>202070599</v>
      </c>
      <c r="J44" s="468"/>
      <c r="K44" s="202"/>
      <c r="L44" s="468">
        <v>94045350</v>
      </c>
      <c r="M44" s="468">
        <v>194045350</v>
      </c>
      <c r="N44" s="204">
        <v>194045350</v>
      </c>
      <c r="O44" s="202"/>
      <c r="P44" s="837"/>
      <c r="Q44" s="837"/>
      <c r="R44" s="850"/>
      <c r="S44" s="872"/>
      <c r="T44" s="872"/>
      <c r="U44" s="873"/>
      <c r="V44" s="873"/>
      <c r="W44" s="839"/>
      <c r="X44" s="839"/>
      <c r="Y44" s="839"/>
      <c r="Z44" s="840"/>
      <c r="AA44" s="1"/>
      <c r="AB44" s="1"/>
      <c r="AC44" s="1"/>
      <c r="AD44" s="1"/>
      <c r="AE44" s="1"/>
      <c r="AF44" s="1"/>
      <c r="AG44" s="1"/>
      <c r="AH44" s="1"/>
      <c r="AI44" s="1"/>
      <c r="AJ44" s="1"/>
      <c r="AK44" s="1"/>
      <c r="AL44" s="1"/>
      <c r="AM44" s="1"/>
      <c r="AN44" s="1"/>
      <c r="AO44" s="1"/>
      <c r="AP44" s="1"/>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row>
    <row r="45" spans="1:84" s="246" customFormat="1" x14ac:dyDescent="0.25">
      <c r="A45" s="832"/>
      <c r="B45" s="834"/>
      <c r="C45" s="843" t="s">
        <v>471</v>
      </c>
      <c r="D45" s="510" t="s">
        <v>34</v>
      </c>
      <c r="E45" s="400">
        <v>1</v>
      </c>
      <c r="F45" s="400">
        <v>0.61</v>
      </c>
      <c r="G45" s="400">
        <v>1</v>
      </c>
      <c r="H45" s="400">
        <v>1</v>
      </c>
      <c r="I45" s="517">
        <v>1</v>
      </c>
      <c r="J45" s="405"/>
      <c r="K45" s="204">
        <v>1</v>
      </c>
      <c r="L45" s="400">
        <v>0.61</v>
      </c>
      <c r="M45" s="400">
        <v>0.61</v>
      </c>
      <c r="N45" s="204">
        <v>0.61</v>
      </c>
      <c r="O45" s="204"/>
      <c r="P45" s="837" t="s">
        <v>252</v>
      </c>
      <c r="Q45" s="837" t="s">
        <v>254</v>
      </c>
      <c r="R45" s="872" t="s">
        <v>251</v>
      </c>
      <c r="S45" s="872" t="s">
        <v>253</v>
      </c>
      <c r="T45" s="872" t="s">
        <v>263</v>
      </c>
      <c r="U45" s="873">
        <v>67597</v>
      </c>
      <c r="V45" s="873">
        <v>73160</v>
      </c>
      <c r="W45" s="839" t="s">
        <v>228</v>
      </c>
      <c r="X45" s="839" t="s">
        <v>222</v>
      </c>
      <c r="Y45" s="839" t="s">
        <v>229</v>
      </c>
      <c r="Z45" s="840">
        <v>140757</v>
      </c>
      <c r="AA45" s="1"/>
      <c r="AB45" s="1"/>
      <c r="AC45" s="1"/>
      <c r="AD45" s="1"/>
      <c r="AE45" s="1"/>
      <c r="AF45" s="1"/>
      <c r="AG45" s="1"/>
      <c r="AH45" s="1"/>
      <c r="AI45" s="1"/>
      <c r="AJ45" s="1"/>
      <c r="AK45" s="1"/>
      <c r="AL45" s="1"/>
      <c r="AM45" s="1"/>
      <c r="AN45" s="1"/>
      <c r="AO45" s="1"/>
      <c r="AP45" s="1"/>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row>
    <row r="46" spans="1:84" s="246" customFormat="1" x14ac:dyDescent="0.25">
      <c r="A46" s="832"/>
      <c r="B46" s="834"/>
      <c r="C46" s="843"/>
      <c r="D46" s="513" t="s">
        <v>36</v>
      </c>
      <c r="E46" s="399">
        <v>94405500</v>
      </c>
      <c r="F46" s="399">
        <v>79076666.666666701</v>
      </c>
      <c r="G46" s="399">
        <v>94405500</v>
      </c>
      <c r="H46" s="399">
        <v>94405500</v>
      </c>
      <c r="I46" s="399">
        <v>94405500</v>
      </c>
      <c r="J46" s="399"/>
      <c r="K46" s="202">
        <v>304085912.5</v>
      </c>
      <c r="L46" s="468"/>
      <c r="M46" s="468">
        <v>130483418.75</v>
      </c>
      <c r="N46" s="204">
        <v>131993759.625</v>
      </c>
      <c r="O46" s="202"/>
      <c r="P46" s="837"/>
      <c r="Q46" s="837"/>
      <c r="R46" s="872"/>
      <c r="S46" s="872"/>
      <c r="T46" s="872"/>
      <c r="U46" s="873"/>
      <c r="V46" s="873"/>
      <c r="W46" s="839"/>
      <c r="X46" s="839"/>
      <c r="Y46" s="839"/>
      <c r="Z46" s="840"/>
      <c r="AA46" s="1"/>
      <c r="AB46" s="1"/>
      <c r="AC46" s="1"/>
      <c r="AD46" s="1"/>
      <c r="AE46" s="1"/>
      <c r="AF46" s="1"/>
      <c r="AG46" s="1"/>
      <c r="AH46" s="1"/>
      <c r="AI46" s="1"/>
      <c r="AJ46" s="1"/>
      <c r="AK46" s="1"/>
      <c r="AL46" s="1"/>
      <c r="AM46" s="1"/>
      <c r="AN46" s="1"/>
      <c r="AO46" s="1"/>
      <c r="AP46" s="1"/>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row>
    <row r="47" spans="1:84" s="246" customFormat="1" x14ac:dyDescent="0.25">
      <c r="A47" s="832"/>
      <c r="B47" s="834"/>
      <c r="C47" s="843"/>
      <c r="D47" s="513" t="s">
        <v>37</v>
      </c>
      <c r="E47" s="402"/>
      <c r="F47" s="402"/>
      <c r="G47" s="402"/>
      <c r="H47" s="402"/>
      <c r="I47" s="402"/>
      <c r="J47" s="405"/>
      <c r="K47" s="202"/>
      <c r="L47" s="468"/>
      <c r="M47" s="468"/>
      <c r="N47" s="204"/>
      <c r="O47" s="202"/>
      <c r="P47" s="837"/>
      <c r="Q47" s="837"/>
      <c r="R47" s="872"/>
      <c r="S47" s="872"/>
      <c r="T47" s="872"/>
      <c r="U47" s="873"/>
      <c r="V47" s="873"/>
      <c r="W47" s="839"/>
      <c r="X47" s="839"/>
      <c r="Y47" s="839"/>
      <c r="Z47" s="840"/>
      <c r="AA47" s="1"/>
      <c r="AB47" s="1"/>
      <c r="AC47" s="1"/>
      <c r="AD47" s="1"/>
      <c r="AE47" s="1"/>
      <c r="AF47" s="1"/>
      <c r="AG47" s="1"/>
      <c r="AH47" s="1"/>
      <c r="AI47" s="1"/>
      <c r="AJ47" s="1"/>
      <c r="AK47" s="1"/>
      <c r="AL47" s="1"/>
      <c r="AM47" s="1"/>
      <c r="AN47" s="1"/>
      <c r="AO47" s="1"/>
      <c r="AP47" s="1"/>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19"/>
      <c r="BR47" s="219"/>
      <c r="BS47" s="219"/>
      <c r="BT47" s="219"/>
      <c r="BU47" s="219"/>
      <c r="BV47" s="219"/>
      <c r="BW47" s="219"/>
      <c r="BX47" s="219"/>
      <c r="BY47" s="219"/>
      <c r="BZ47" s="219"/>
      <c r="CA47" s="219"/>
      <c r="CB47" s="219"/>
      <c r="CC47" s="219"/>
      <c r="CD47" s="219"/>
      <c r="CE47" s="219"/>
      <c r="CF47" s="219"/>
    </row>
    <row r="48" spans="1:84" s="246" customFormat="1" ht="22.5" x14ac:dyDescent="0.25">
      <c r="A48" s="832"/>
      <c r="B48" s="834"/>
      <c r="C48" s="843"/>
      <c r="D48" s="513" t="s">
        <v>38</v>
      </c>
      <c r="E48" s="402">
        <v>50000000</v>
      </c>
      <c r="F48" s="402"/>
      <c r="G48" s="402">
        <v>50000000</v>
      </c>
      <c r="H48" s="402">
        <v>50000000</v>
      </c>
      <c r="I48" s="402">
        <v>50000000</v>
      </c>
      <c r="J48" s="405"/>
      <c r="K48" s="202"/>
      <c r="L48" s="468">
        <v>50000000</v>
      </c>
      <c r="M48" s="468">
        <v>50000000</v>
      </c>
      <c r="N48" s="204">
        <v>50000000</v>
      </c>
      <c r="O48" s="202"/>
      <c r="P48" s="837"/>
      <c r="Q48" s="837"/>
      <c r="R48" s="872"/>
      <c r="S48" s="872"/>
      <c r="T48" s="872"/>
      <c r="U48" s="873"/>
      <c r="V48" s="873"/>
      <c r="W48" s="839"/>
      <c r="X48" s="839"/>
      <c r="Y48" s="839"/>
      <c r="Z48" s="840"/>
      <c r="AA48" s="1"/>
      <c r="AB48" s="1"/>
      <c r="AC48" s="1"/>
      <c r="AD48" s="1"/>
      <c r="AE48" s="1"/>
      <c r="AF48" s="1"/>
      <c r="AG48" s="1"/>
      <c r="AH48" s="1"/>
      <c r="AI48" s="1"/>
      <c r="AJ48" s="1"/>
      <c r="AK48" s="1"/>
      <c r="AL48" s="1"/>
      <c r="AM48" s="1"/>
      <c r="AN48" s="1"/>
      <c r="AO48" s="1"/>
      <c r="AP48" s="1"/>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19"/>
      <c r="BR48" s="219"/>
      <c r="BS48" s="219"/>
      <c r="BT48" s="219"/>
      <c r="BU48" s="219"/>
      <c r="BV48" s="219"/>
      <c r="BW48" s="219"/>
      <c r="BX48" s="219"/>
      <c r="BY48" s="219"/>
      <c r="BZ48" s="219"/>
      <c r="CA48" s="219"/>
      <c r="CB48" s="219"/>
      <c r="CC48" s="219"/>
      <c r="CD48" s="219"/>
      <c r="CE48" s="219"/>
      <c r="CF48" s="219"/>
    </row>
    <row r="49" spans="1:84" s="246" customFormat="1" x14ac:dyDescent="0.25">
      <c r="A49" s="832"/>
      <c r="B49" s="834"/>
      <c r="C49" s="843" t="s">
        <v>242</v>
      </c>
      <c r="D49" s="510" t="s">
        <v>34</v>
      </c>
      <c r="E49" s="403">
        <v>1</v>
      </c>
      <c r="F49" s="403">
        <v>0.3</v>
      </c>
      <c r="G49" s="403">
        <v>1</v>
      </c>
      <c r="H49" s="403">
        <v>1</v>
      </c>
      <c r="I49" s="400">
        <v>1</v>
      </c>
      <c r="J49" s="405"/>
      <c r="K49" s="204">
        <v>1</v>
      </c>
      <c r="L49" s="405">
        <v>0.3</v>
      </c>
      <c r="M49" s="400">
        <v>0.3</v>
      </c>
      <c r="N49" s="204">
        <v>0.3</v>
      </c>
      <c r="O49" s="204"/>
      <c r="P49" s="837" t="s">
        <v>255</v>
      </c>
      <c r="Q49" s="837" t="s">
        <v>256</v>
      </c>
      <c r="R49" s="837" t="s">
        <v>257</v>
      </c>
      <c r="S49" s="872" t="s">
        <v>260</v>
      </c>
      <c r="T49" s="872" t="s">
        <v>263</v>
      </c>
      <c r="U49" s="873">
        <v>16624</v>
      </c>
      <c r="V49" s="873">
        <v>17767</v>
      </c>
      <c r="W49" s="839" t="s">
        <v>228</v>
      </c>
      <c r="X49" s="839" t="s">
        <v>222</v>
      </c>
      <c r="Y49" s="839" t="s">
        <v>229</v>
      </c>
      <c r="Z49" s="840">
        <v>34391</v>
      </c>
      <c r="AA49" s="1"/>
      <c r="AB49" s="1"/>
      <c r="AC49" s="1"/>
      <c r="AD49" s="1"/>
      <c r="AE49" s="1"/>
      <c r="AF49" s="1"/>
      <c r="AG49" s="1"/>
      <c r="AH49" s="1"/>
      <c r="AI49" s="1"/>
      <c r="AJ49" s="1"/>
      <c r="AK49" s="1"/>
      <c r="AL49" s="1"/>
      <c r="AM49" s="1"/>
      <c r="AN49" s="1"/>
      <c r="AO49" s="1"/>
      <c r="AP49" s="1"/>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19"/>
      <c r="BY49" s="219"/>
      <c r="BZ49" s="219"/>
      <c r="CA49" s="219"/>
      <c r="CB49" s="219"/>
      <c r="CC49" s="219"/>
      <c r="CD49" s="219"/>
      <c r="CE49" s="219"/>
      <c r="CF49" s="219"/>
    </row>
    <row r="50" spans="1:84" s="246" customFormat="1" x14ac:dyDescent="0.25">
      <c r="A50" s="832"/>
      <c r="B50" s="834"/>
      <c r="C50" s="843"/>
      <c r="D50" s="513" t="s">
        <v>36</v>
      </c>
      <c r="E50" s="399">
        <v>94405500</v>
      </c>
      <c r="F50" s="399">
        <v>79076666.666666701</v>
      </c>
      <c r="G50" s="399">
        <v>94405500</v>
      </c>
      <c r="H50" s="399">
        <v>94405500</v>
      </c>
      <c r="I50" s="399">
        <v>94405500</v>
      </c>
      <c r="J50" s="399"/>
      <c r="K50" s="202">
        <v>304085912.5</v>
      </c>
      <c r="L50" s="468"/>
      <c r="M50" s="468">
        <v>130483418.75</v>
      </c>
      <c r="N50" s="204">
        <v>131993759.625</v>
      </c>
      <c r="O50" s="202"/>
      <c r="P50" s="837"/>
      <c r="Q50" s="837"/>
      <c r="R50" s="837"/>
      <c r="S50" s="872"/>
      <c r="T50" s="872"/>
      <c r="U50" s="873"/>
      <c r="V50" s="873"/>
      <c r="W50" s="839"/>
      <c r="X50" s="839"/>
      <c r="Y50" s="839"/>
      <c r="Z50" s="840"/>
      <c r="AA50" s="1"/>
      <c r="AB50" s="1"/>
      <c r="AC50" s="1"/>
      <c r="AD50" s="1"/>
      <c r="AE50" s="1"/>
      <c r="AF50" s="1"/>
      <c r="AG50" s="1"/>
      <c r="AH50" s="1"/>
      <c r="AI50" s="1"/>
      <c r="AJ50" s="1"/>
      <c r="AK50" s="1"/>
      <c r="AL50" s="1"/>
      <c r="AM50" s="1"/>
      <c r="AN50" s="1"/>
      <c r="AO50" s="1"/>
      <c r="AP50" s="1"/>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19"/>
      <c r="BR50" s="219"/>
      <c r="BS50" s="219"/>
      <c r="BT50" s="219"/>
      <c r="BU50" s="219"/>
      <c r="BV50" s="219"/>
      <c r="BW50" s="219"/>
      <c r="BX50" s="219"/>
      <c r="BY50" s="219"/>
      <c r="BZ50" s="219"/>
      <c r="CA50" s="219"/>
      <c r="CB50" s="219"/>
      <c r="CC50" s="219"/>
      <c r="CD50" s="219"/>
      <c r="CE50" s="219"/>
      <c r="CF50" s="219"/>
    </row>
    <row r="51" spans="1:84" s="246" customFormat="1" x14ac:dyDescent="0.25">
      <c r="A51" s="832"/>
      <c r="B51" s="834"/>
      <c r="C51" s="843"/>
      <c r="D51" s="513" t="s">
        <v>37</v>
      </c>
      <c r="E51" s="404"/>
      <c r="F51" s="404"/>
      <c r="G51" s="404"/>
      <c r="H51" s="404"/>
      <c r="I51" s="404"/>
      <c r="J51" s="405"/>
      <c r="K51" s="202"/>
      <c r="L51" s="468"/>
      <c r="M51" s="468"/>
      <c r="N51" s="204"/>
      <c r="O51" s="202"/>
      <c r="P51" s="837"/>
      <c r="Q51" s="837"/>
      <c r="R51" s="837"/>
      <c r="S51" s="872"/>
      <c r="T51" s="872"/>
      <c r="U51" s="873"/>
      <c r="V51" s="873"/>
      <c r="W51" s="839"/>
      <c r="X51" s="839"/>
      <c r="Y51" s="839"/>
      <c r="Z51" s="840"/>
      <c r="AA51" s="1"/>
      <c r="AB51" s="1"/>
      <c r="AC51" s="1"/>
      <c r="AD51" s="1"/>
      <c r="AE51" s="1"/>
      <c r="AF51" s="1"/>
      <c r="AG51" s="1"/>
      <c r="AH51" s="1"/>
      <c r="AI51" s="1"/>
      <c r="AJ51" s="1"/>
      <c r="AK51" s="1"/>
      <c r="AL51" s="1"/>
      <c r="AM51" s="1"/>
      <c r="AN51" s="1"/>
      <c r="AO51" s="1"/>
      <c r="AP51" s="1"/>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19"/>
      <c r="BT51" s="219"/>
      <c r="BU51" s="219"/>
      <c r="BV51" s="219"/>
      <c r="BW51" s="219"/>
      <c r="BX51" s="219"/>
      <c r="BY51" s="219"/>
      <c r="BZ51" s="219"/>
      <c r="CA51" s="219"/>
      <c r="CB51" s="219"/>
      <c r="CC51" s="219"/>
      <c r="CD51" s="219"/>
      <c r="CE51" s="219"/>
      <c r="CF51" s="219"/>
    </row>
    <row r="52" spans="1:84" s="246" customFormat="1" ht="22.5" x14ac:dyDescent="0.25">
      <c r="A52" s="832"/>
      <c r="B52" s="834"/>
      <c r="C52" s="843"/>
      <c r="D52" s="513" t="s">
        <v>38</v>
      </c>
      <c r="E52" s="404">
        <v>50000000</v>
      </c>
      <c r="F52" s="404"/>
      <c r="G52" s="404">
        <v>50000000</v>
      </c>
      <c r="H52" s="404">
        <v>50000000</v>
      </c>
      <c r="I52" s="404">
        <v>50000000</v>
      </c>
      <c r="J52" s="405"/>
      <c r="K52" s="202"/>
      <c r="L52" s="468">
        <v>50000000</v>
      </c>
      <c r="M52" s="468">
        <v>50000000</v>
      </c>
      <c r="N52" s="204">
        <v>50000000</v>
      </c>
      <c r="O52" s="202"/>
      <c r="P52" s="837"/>
      <c r="Q52" s="837"/>
      <c r="R52" s="837"/>
      <c r="S52" s="872"/>
      <c r="T52" s="872"/>
      <c r="U52" s="873"/>
      <c r="V52" s="873"/>
      <c r="W52" s="839"/>
      <c r="X52" s="839"/>
      <c r="Y52" s="839"/>
      <c r="Z52" s="840"/>
      <c r="AA52" s="1"/>
      <c r="AB52" s="1"/>
      <c r="AC52" s="1"/>
      <c r="AD52" s="1"/>
      <c r="AE52" s="1"/>
      <c r="AF52" s="1"/>
      <c r="AG52" s="1"/>
      <c r="AH52" s="1"/>
      <c r="AI52" s="1"/>
      <c r="AJ52" s="1"/>
      <c r="AK52" s="1"/>
      <c r="AL52" s="1"/>
      <c r="AM52" s="1"/>
      <c r="AN52" s="1"/>
      <c r="AO52" s="1"/>
      <c r="AP52" s="1"/>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19"/>
      <c r="BR52" s="219"/>
      <c r="BS52" s="219"/>
      <c r="BT52" s="219"/>
      <c r="BU52" s="219"/>
      <c r="BV52" s="219"/>
      <c r="BW52" s="219"/>
      <c r="BX52" s="219"/>
      <c r="BY52" s="219"/>
      <c r="BZ52" s="219"/>
      <c r="CA52" s="219"/>
      <c r="CB52" s="219"/>
      <c r="CC52" s="219"/>
      <c r="CD52" s="219"/>
      <c r="CE52" s="219"/>
      <c r="CF52" s="219"/>
    </row>
    <row r="53" spans="1:84" s="246" customFormat="1" x14ac:dyDescent="0.25">
      <c r="A53" s="832"/>
      <c r="B53" s="834"/>
      <c r="C53" s="843" t="s">
        <v>243</v>
      </c>
      <c r="D53" s="510" t="s">
        <v>34</v>
      </c>
      <c r="E53" s="405">
        <v>1</v>
      </c>
      <c r="F53" s="405">
        <v>0.61</v>
      </c>
      <c r="G53" s="405">
        <v>1</v>
      </c>
      <c r="H53" s="405">
        <v>1</v>
      </c>
      <c r="I53" s="405">
        <v>1</v>
      </c>
      <c r="J53" s="405"/>
      <c r="K53" s="204">
        <v>1</v>
      </c>
      <c r="L53" s="405">
        <v>0.7</v>
      </c>
      <c r="M53" s="405">
        <v>0.7</v>
      </c>
      <c r="N53" s="204">
        <v>0.7</v>
      </c>
      <c r="O53" s="204"/>
      <c r="P53" s="837" t="s">
        <v>35</v>
      </c>
      <c r="Q53" s="837" t="s">
        <v>258</v>
      </c>
      <c r="R53" s="837" t="s">
        <v>259</v>
      </c>
      <c r="S53" s="837" t="s">
        <v>261</v>
      </c>
      <c r="T53" s="872" t="s">
        <v>263</v>
      </c>
      <c r="U53" s="837">
        <v>48841</v>
      </c>
      <c r="V53" s="837">
        <v>54170</v>
      </c>
      <c r="W53" s="839" t="s">
        <v>228</v>
      </c>
      <c r="X53" s="839" t="s">
        <v>222</v>
      </c>
      <c r="Y53" s="839" t="s">
        <v>229</v>
      </c>
      <c r="Z53" s="840">
        <v>103011</v>
      </c>
      <c r="AA53" s="1"/>
      <c r="AB53" s="1"/>
      <c r="AC53" s="1"/>
      <c r="AD53" s="1"/>
      <c r="AE53" s="1"/>
      <c r="AF53" s="1"/>
      <c r="AG53" s="1"/>
      <c r="AH53" s="1"/>
      <c r="AI53" s="1"/>
      <c r="AJ53" s="1"/>
      <c r="AK53" s="1"/>
      <c r="AL53" s="1"/>
      <c r="AM53" s="1"/>
      <c r="AN53" s="1"/>
      <c r="AO53" s="1"/>
      <c r="AP53" s="1"/>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c r="CA53" s="219"/>
      <c r="CB53" s="219"/>
      <c r="CC53" s="219"/>
      <c r="CD53" s="219"/>
      <c r="CE53" s="219"/>
      <c r="CF53" s="219"/>
    </row>
    <row r="54" spans="1:84" s="246" customFormat="1" x14ac:dyDescent="0.25">
      <c r="A54" s="832"/>
      <c r="B54" s="834"/>
      <c r="C54" s="843"/>
      <c r="D54" s="513" t="s">
        <v>36</v>
      </c>
      <c r="E54" s="399">
        <v>94405500</v>
      </c>
      <c r="F54" s="399">
        <v>79076666.666666701</v>
      </c>
      <c r="G54" s="399">
        <v>94405500</v>
      </c>
      <c r="H54" s="399">
        <v>94405500</v>
      </c>
      <c r="I54" s="399">
        <v>94405500</v>
      </c>
      <c r="J54" s="399"/>
      <c r="K54" s="202">
        <v>304085912.5</v>
      </c>
      <c r="L54" s="468"/>
      <c r="M54" s="468">
        <v>130483418.75</v>
      </c>
      <c r="N54" s="204">
        <v>131993759.625</v>
      </c>
      <c r="O54" s="202"/>
      <c r="P54" s="837"/>
      <c r="Q54" s="837"/>
      <c r="R54" s="837"/>
      <c r="S54" s="837"/>
      <c r="T54" s="872"/>
      <c r="U54" s="837"/>
      <c r="V54" s="837"/>
      <c r="W54" s="839"/>
      <c r="X54" s="839"/>
      <c r="Y54" s="839"/>
      <c r="Z54" s="840"/>
      <c r="AA54" s="1"/>
      <c r="AB54" s="1"/>
      <c r="AC54" s="1"/>
      <c r="AD54" s="1"/>
      <c r="AE54" s="1"/>
      <c r="AF54" s="1"/>
      <c r="AG54" s="1"/>
      <c r="AH54" s="1"/>
      <c r="AI54" s="1"/>
      <c r="AJ54" s="1"/>
      <c r="AK54" s="1"/>
      <c r="AL54" s="1"/>
      <c r="AM54" s="1"/>
      <c r="AN54" s="1"/>
      <c r="AO54" s="1"/>
      <c r="AP54" s="1"/>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c r="BV54" s="219"/>
      <c r="BW54" s="219"/>
      <c r="BX54" s="219"/>
      <c r="BY54" s="219"/>
      <c r="BZ54" s="219"/>
      <c r="CA54" s="219"/>
      <c r="CB54" s="219"/>
      <c r="CC54" s="219"/>
      <c r="CD54" s="219"/>
      <c r="CE54" s="219"/>
      <c r="CF54" s="219"/>
    </row>
    <row r="55" spans="1:84" s="246" customFormat="1" x14ac:dyDescent="0.25">
      <c r="A55" s="832"/>
      <c r="B55" s="834"/>
      <c r="C55" s="843"/>
      <c r="D55" s="513" t="s">
        <v>37</v>
      </c>
      <c r="E55" s="404"/>
      <c r="F55" s="404"/>
      <c r="G55" s="404"/>
      <c r="H55" s="404"/>
      <c r="I55" s="404"/>
      <c r="J55" s="405"/>
      <c r="K55" s="202"/>
      <c r="L55" s="468"/>
      <c r="M55" s="468"/>
      <c r="N55" s="204"/>
      <c r="O55" s="202"/>
      <c r="P55" s="837"/>
      <c r="Q55" s="837"/>
      <c r="R55" s="837"/>
      <c r="S55" s="837"/>
      <c r="T55" s="872"/>
      <c r="U55" s="837"/>
      <c r="V55" s="837"/>
      <c r="W55" s="839"/>
      <c r="X55" s="839"/>
      <c r="Y55" s="839"/>
      <c r="Z55" s="840"/>
      <c r="AA55" s="1"/>
      <c r="AB55" s="1"/>
      <c r="AC55" s="1"/>
      <c r="AD55" s="1"/>
      <c r="AE55" s="1"/>
      <c r="AF55" s="1"/>
      <c r="AG55" s="1"/>
      <c r="AH55" s="1"/>
      <c r="AI55" s="1"/>
      <c r="AJ55" s="1"/>
      <c r="AK55" s="1"/>
      <c r="AL55" s="1"/>
      <c r="AM55" s="1"/>
      <c r="AN55" s="1"/>
      <c r="AO55" s="1"/>
      <c r="AP55" s="1"/>
      <c r="AQ55" s="219"/>
      <c r="AR55" s="219"/>
      <c r="AS55" s="219"/>
      <c r="AT55" s="219"/>
      <c r="AU55" s="219"/>
      <c r="AV55" s="219"/>
      <c r="AW55" s="219"/>
      <c r="AX55" s="219"/>
      <c r="AY55" s="219"/>
      <c r="AZ55" s="219"/>
      <c r="BA55" s="219"/>
      <c r="BB55" s="219"/>
      <c r="BC55" s="219"/>
      <c r="BD55" s="219"/>
      <c r="BE55" s="219"/>
      <c r="BF55" s="219"/>
      <c r="BG55" s="219"/>
      <c r="BH55" s="219"/>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row>
    <row r="56" spans="1:84" s="246" customFormat="1" ht="22.5" x14ac:dyDescent="0.25">
      <c r="A56" s="832"/>
      <c r="B56" s="834"/>
      <c r="C56" s="843"/>
      <c r="D56" s="513" t="s">
        <v>38</v>
      </c>
      <c r="E56" s="404">
        <v>50000000</v>
      </c>
      <c r="F56" s="404"/>
      <c r="G56" s="404">
        <v>50000000</v>
      </c>
      <c r="H56" s="404">
        <v>50000000</v>
      </c>
      <c r="I56" s="404">
        <v>50000000</v>
      </c>
      <c r="J56" s="405"/>
      <c r="K56" s="202"/>
      <c r="L56" s="468">
        <v>50000000</v>
      </c>
      <c r="M56" s="468">
        <v>50000000</v>
      </c>
      <c r="N56" s="204">
        <v>50000000</v>
      </c>
      <c r="O56" s="202"/>
      <c r="P56" s="837"/>
      <c r="Q56" s="837"/>
      <c r="R56" s="837"/>
      <c r="S56" s="837"/>
      <c r="T56" s="872"/>
      <c r="U56" s="837"/>
      <c r="V56" s="837"/>
      <c r="W56" s="839"/>
      <c r="X56" s="839"/>
      <c r="Y56" s="839"/>
      <c r="Z56" s="840"/>
      <c r="AA56" s="1"/>
      <c r="AB56" s="1"/>
      <c r="AC56" s="1"/>
      <c r="AD56" s="1"/>
      <c r="AE56" s="1"/>
      <c r="AF56" s="1"/>
      <c r="AG56" s="1"/>
      <c r="AH56" s="1"/>
      <c r="AI56" s="1"/>
      <c r="AJ56" s="1"/>
      <c r="AK56" s="1"/>
      <c r="AL56" s="1"/>
      <c r="AM56" s="1"/>
      <c r="AN56" s="1"/>
      <c r="AO56" s="1"/>
      <c r="AP56" s="1"/>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19"/>
      <c r="BR56" s="219"/>
      <c r="BS56" s="219"/>
      <c r="BT56" s="219"/>
      <c r="BU56" s="219"/>
      <c r="BV56" s="219"/>
      <c r="BW56" s="219"/>
      <c r="BX56" s="219"/>
      <c r="BY56" s="219"/>
      <c r="BZ56" s="219"/>
      <c r="CA56" s="219"/>
      <c r="CB56" s="219"/>
      <c r="CC56" s="219"/>
      <c r="CD56" s="219"/>
      <c r="CE56" s="219"/>
      <c r="CF56" s="219"/>
    </row>
    <row r="57" spans="1:84" s="246" customFormat="1" x14ac:dyDescent="0.25">
      <c r="A57" s="832"/>
      <c r="B57" s="834"/>
      <c r="C57" s="831" t="s">
        <v>244</v>
      </c>
      <c r="D57" s="510" t="s">
        <v>34</v>
      </c>
      <c r="E57" s="406">
        <v>0.25</v>
      </c>
      <c r="F57" s="406">
        <v>0.4</v>
      </c>
      <c r="G57" s="406">
        <v>0.25</v>
      </c>
      <c r="H57" s="406">
        <v>0.25</v>
      </c>
      <c r="I57" s="406">
        <v>0.25</v>
      </c>
      <c r="J57" s="405"/>
      <c r="K57" s="211">
        <v>0.5</v>
      </c>
      <c r="L57" s="406">
        <v>0.7</v>
      </c>
      <c r="M57" s="406">
        <v>0.7</v>
      </c>
      <c r="N57" s="204">
        <v>0.7</v>
      </c>
      <c r="O57" s="211"/>
      <c r="P57" s="837" t="s">
        <v>382</v>
      </c>
      <c r="Q57" s="837"/>
      <c r="R57" s="837" t="s">
        <v>262</v>
      </c>
      <c r="S57" s="837" t="s">
        <v>265</v>
      </c>
      <c r="T57" s="837" t="s">
        <v>264</v>
      </c>
      <c r="U57" s="837">
        <v>48841</v>
      </c>
      <c r="V57" s="837">
        <v>54170</v>
      </c>
      <c r="W57" s="839" t="s">
        <v>228</v>
      </c>
      <c r="X57" s="839" t="s">
        <v>222</v>
      </c>
      <c r="Y57" s="839" t="s">
        <v>229</v>
      </c>
      <c r="Z57" s="840">
        <v>103011</v>
      </c>
      <c r="AA57" s="1"/>
      <c r="AB57" s="1"/>
      <c r="AC57" s="1"/>
      <c r="AD57" s="1"/>
      <c r="AE57" s="1"/>
      <c r="AF57" s="1"/>
      <c r="AG57" s="1"/>
      <c r="AH57" s="1"/>
      <c r="AI57" s="1"/>
      <c r="AJ57" s="1"/>
      <c r="AK57" s="1"/>
      <c r="AL57" s="1"/>
      <c r="AM57" s="1"/>
      <c r="AN57" s="1"/>
      <c r="AO57" s="1"/>
      <c r="AP57" s="1"/>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row>
    <row r="58" spans="1:84" s="246" customFormat="1" x14ac:dyDescent="0.25">
      <c r="A58" s="832"/>
      <c r="B58" s="834"/>
      <c r="C58" s="831"/>
      <c r="D58" s="513" t="s">
        <v>36</v>
      </c>
      <c r="E58" s="399">
        <v>359276575</v>
      </c>
      <c r="F58" s="399">
        <v>32490000</v>
      </c>
      <c r="G58" s="399">
        <v>359276575</v>
      </c>
      <c r="H58" s="399">
        <v>359276575</v>
      </c>
      <c r="I58" s="399">
        <v>389276575</v>
      </c>
      <c r="J58" s="399"/>
      <c r="K58" s="202">
        <v>304085912.5</v>
      </c>
      <c r="L58" s="468">
        <v>207921386.13</v>
      </c>
      <c r="M58" s="468">
        <v>223402465.75</v>
      </c>
      <c r="N58" s="204">
        <v>224912806.625</v>
      </c>
      <c r="O58" s="202"/>
      <c r="P58" s="837"/>
      <c r="Q58" s="837"/>
      <c r="R58" s="837"/>
      <c r="S58" s="837"/>
      <c r="T58" s="837"/>
      <c r="U58" s="837"/>
      <c r="V58" s="837"/>
      <c r="W58" s="839"/>
      <c r="X58" s="839"/>
      <c r="Y58" s="839"/>
      <c r="Z58" s="840"/>
      <c r="AA58" s="1"/>
      <c r="AB58" s="1"/>
      <c r="AC58" s="1"/>
      <c r="AD58" s="1"/>
      <c r="AE58" s="1"/>
      <c r="AF58" s="1"/>
      <c r="AG58" s="1"/>
      <c r="AH58" s="1"/>
      <c r="AI58" s="1"/>
      <c r="AJ58" s="1"/>
      <c r="AK58" s="1"/>
      <c r="AL58" s="1"/>
      <c r="AM58" s="1"/>
      <c r="AN58" s="1"/>
      <c r="AO58" s="1"/>
      <c r="AP58" s="1"/>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row>
    <row r="59" spans="1:84" s="246" customFormat="1" x14ac:dyDescent="0.25">
      <c r="A59" s="832"/>
      <c r="B59" s="834"/>
      <c r="C59" s="831"/>
      <c r="D59" s="513" t="s">
        <v>37</v>
      </c>
      <c r="E59" s="407"/>
      <c r="F59" s="407"/>
      <c r="G59" s="407"/>
      <c r="H59" s="407"/>
      <c r="I59" s="407"/>
      <c r="J59" s="405"/>
      <c r="K59" s="202"/>
      <c r="L59" s="468"/>
      <c r="M59" s="468"/>
      <c r="N59" s="204"/>
      <c r="O59" s="202"/>
      <c r="P59" s="837"/>
      <c r="Q59" s="837"/>
      <c r="R59" s="837"/>
      <c r="S59" s="837"/>
      <c r="T59" s="837"/>
      <c r="U59" s="837"/>
      <c r="V59" s="837"/>
      <c r="W59" s="839"/>
      <c r="X59" s="839"/>
      <c r="Y59" s="839"/>
      <c r="Z59" s="840"/>
      <c r="AA59" s="1"/>
      <c r="AB59" s="1"/>
      <c r="AC59" s="1"/>
      <c r="AD59" s="1"/>
      <c r="AE59" s="1"/>
      <c r="AF59" s="1"/>
      <c r="AG59" s="1"/>
      <c r="AH59" s="1"/>
      <c r="AI59" s="1"/>
      <c r="AJ59" s="1"/>
      <c r="AK59" s="1"/>
      <c r="AL59" s="1"/>
      <c r="AM59" s="1"/>
      <c r="AN59" s="1"/>
      <c r="AO59" s="1"/>
      <c r="AP59" s="1"/>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19"/>
      <c r="BR59" s="219"/>
      <c r="BS59" s="219"/>
      <c r="BT59" s="219"/>
      <c r="BU59" s="219"/>
      <c r="BV59" s="219"/>
      <c r="BW59" s="219"/>
      <c r="BX59" s="219"/>
      <c r="BY59" s="219"/>
      <c r="BZ59" s="219"/>
      <c r="CA59" s="219"/>
      <c r="CB59" s="219"/>
      <c r="CC59" s="219"/>
      <c r="CD59" s="219"/>
      <c r="CE59" s="219"/>
      <c r="CF59" s="219"/>
    </row>
    <row r="60" spans="1:84" s="246" customFormat="1" ht="22.5" x14ac:dyDescent="0.25">
      <c r="A60" s="832"/>
      <c r="B60" s="834"/>
      <c r="C60" s="831"/>
      <c r="D60" s="513" t="s">
        <v>38</v>
      </c>
      <c r="E60" s="468">
        <v>22209583.25</v>
      </c>
      <c r="F60" s="468">
        <v>48986857.616666675</v>
      </c>
      <c r="G60" s="468">
        <v>22209583.25</v>
      </c>
      <c r="H60" s="468">
        <v>22209583.25</v>
      </c>
      <c r="I60" s="468">
        <v>22209583.25</v>
      </c>
      <c r="J60" s="468"/>
      <c r="K60" s="202"/>
      <c r="L60" s="468">
        <v>19392833.25</v>
      </c>
      <c r="M60" s="468">
        <v>19785999.75</v>
      </c>
      <c r="N60" s="204">
        <v>19785999.75</v>
      </c>
      <c r="O60" s="202"/>
      <c r="P60" s="837"/>
      <c r="Q60" s="837"/>
      <c r="R60" s="837"/>
      <c r="S60" s="837"/>
      <c r="T60" s="837"/>
      <c r="U60" s="837"/>
      <c r="V60" s="837"/>
      <c r="W60" s="839"/>
      <c r="X60" s="839"/>
      <c r="Y60" s="839"/>
      <c r="Z60" s="840"/>
      <c r="AA60" s="1"/>
      <c r="AB60" s="1"/>
      <c r="AC60" s="1"/>
      <c r="AD60" s="1"/>
      <c r="AE60" s="1"/>
      <c r="AF60" s="1"/>
      <c r="AG60" s="1"/>
      <c r="AH60" s="1"/>
      <c r="AI60" s="1"/>
      <c r="AJ60" s="1"/>
      <c r="AK60" s="1"/>
      <c r="AL60" s="1"/>
      <c r="AM60" s="1"/>
      <c r="AN60" s="1"/>
      <c r="AO60" s="1"/>
      <c r="AP60" s="1"/>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19"/>
      <c r="BR60" s="219"/>
      <c r="BS60" s="219"/>
      <c r="BT60" s="219"/>
      <c r="BU60" s="219"/>
      <c r="BV60" s="219"/>
      <c r="BW60" s="219"/>
      <c r="BX60" s="219"/>
      <c r="BY60" s="219"/>
      <c r="BZ60" s="219"/>
      <c r="CA60" s="219"/>
      <c r="CB60" s="219"/>
      <c r="CC60" s="219"/>
      <c r="CD60" s="219"/>
      <c r="CE60" s="219"/>
      <c r="CF60" s="219"/>
    </row>
    <row r="61" spans="1:84" s="246" customFormat="1" x14ac:dyDescent="0.25">
      <c r="A61" s="832"/>
      <c r="B61" s="834"/>
      <c r="C61" s="831" t="s">
        <v>221</v>
      </c>
      <c r="D61" s="510" t="s">
        <v>34</v>
      </c>
      <c r="E61" s="405">
        <v>0.25</v>
      </c>
      <c r="F61" s="405">
        <v>0.42</v>
      </c>
      <c r="G61" s="405">
        <v>0.25</v>
      </c>
      <c r="H61" s="405">
        <v>0.25</v>
      </c>
      <c r="I61" s="405">
        <v>0.25</v>
      </c>
      <c r="J61" s="405"/>
      <c r="K61" s="207">
        <v>0.5</v>
      </c>
      <c r="L61" s="406">
        <v>0.7</v>
      </c>
      <c r="M61" s="406">
        <v>0.7</v>
      </c>
      <c r="N61" s="518">
        <v>0.7</v>
      </c>
      <c r="O61" s="207"/>
      <c r="P61" s="837" t="s">
        <v>255</v>
      </c>
      <c r="Q61" s="837" t="s">
        <v>270</v>
      </c>
      <c r="R61" s="837" t="s">
        <v>269</v>
      </c>
      <c r="S61" s="837" t="s">
        <v>268</v>
      </c>
      <c r="T61" s="837" t="s">
        <v>264</v>
      </c>
      <c r="U61" s="837">
        <v>114440</v>
      </c>
      <c r="V61" s="837">
        <v>120036</v>
      </c>
      <c r="W61" s="839" t="s">
        <v>228</v>
      </c>
      <c r="X61" s="839" t="s">
        <v>222</v>
      </c>
      <c r="Y61" s="839" t="s">
        <v>229</v>
      </c>
      <c r="Z61" s="840">
        <v>234476</v>
      </c>
      <c r="AA61" s="1"/>
      <c r="AB61" s="1"/>
      <c r="AC61" s="1"/>
      <c r="AD61" s="1"/>
      <c r="AE61" s="1"/>
      <c r="AF61" s="1"/>
      <c r="AG61" s="1"/>
      <c r="AH61" s="1"/>
      <c r="AI61" s="1"/>
      <c r="AJ61" s="1"/>
      <c r="AK61" s="1"/>
      <c r="AL61" s="1"/>
      <c r="AM61" s="1"/>
      <c r="AN61" s="1"/>
      <c r="AO61" s="1"/>
      <c r="AP61" s="1"/>
      <c r="AQ61" s="219"/>
      <c r="AR61" s="219"/>
      <c r="AS61" s="219"/>
      <c r="AT61" s="219"/>
      <c r="AU61" s="219"/>
      <c r="AV61" s="219"/>
      <c r="AW61" s="219"/>
      <c r="AX61" s="219"/>
      <c r="AY61" s="219"/>
      <c r="AZ61" s="219"/>
      <c r="BA61" s="219"/>
      <c r="BB61" s="219"/>
      <c r="BC61" s="219"/>
      <c r="BD61" s="219"/>
      <c r="BE61" s="219"/>
      <c r="BF61" s="219"/>
      <c r="BG61" s="219"/>
      <c r="BH61" s="219"/>
      <c r="BI61" s="219"/>
      <c r="BJ61" s="219"/>
      <c r="BK61" s="219"/>
      <c r="BL61" s="219"/>
      <c r="BM61" s="219"/>
      <c r="BN61" s="219"/>
      <c r="BO61" s="219"/>
      <c r="BP61" s="219"/>
      <c r="BQ61" s="219"/>
      <c r="BR61" s="219"/>
      <c r="BS61" s="219"/>
      <c r="BT61" s="219"/>
      <c r="BU61" s="219"/>
      <c r="BV61" s="219"/>
      <c r="BW61" s="219"/>
      <c r="BX61" s="219"/>
      <c r="BY61" s="219"/>
      <c r="BZ61" s="219"/>
      <c r="CA61" s="219"/>
      <c r="CB61" s="219"/>
      <c r="CC61" s="219"/>
      <c r="CD61" s="219"/>
      <c r="CE61" s="219"/>
      <c r="CF61" s="219"/>
    </row>
    <row r="62" spans="1:84" s="246" customFormat="1" x14ac:dyDescent="0.25">
      <c r="A62" s="832"/>
      <c r="B62" s="834"/>
      <c r="C62" s="831"/>
      <c r="D62" s="513" t="s">
        <v>36</v>
      </c>
      <c r="E62" s="399">
        <v>359276575</v>
      </c>
      <c r="F62" s="399">
        <v>32490000</v>
      </c>
      <c r="G62" s="399">
        <v>359276575</v>
      </c>
      <c r="H62" s="399">
        <v>359276575</v>
      </c>
      <c r="I62" s="399">
        <v>359276575</v>
      </c>
      <c r="J62" s="399"/>
      <c r="K62" s="202">
        <v>0.5</v>
      </c>
      <c r="L62" s="468">
        <v>207921386.13</v>
      </c>
      <c r="M62" s="468">
        <v>73895218.75</v>
      </c>
      <c r="N62" s="204">
        <v>95405559.625</v>
      </c>
      <c r="O62" s="202"/>
      <c r="P62" s="837"/>
      <c r="Q62" s="837"/>
      <c r="R62" s="837"/>
      <c r="S62" s="837"/>
      <c r="T62" s="837"/>
      <c r="U62" s="837"/>
      <c r="V62" s="837"/>
      <c r="W62" s="839"/>
      <c r="X62" s="839"/>
      <c r="Y62" s="839"/>
      <c r="Z62" s="840"/>
      <c r="AA62" s="1"/>
      <c r="AB62" s="1"/>
      <c r="AC62" s="1"/>
      <c r="AD62" s="1"/>
      <c r="AE62" s="1"/>
      <c r="AF62" s="1"/>
      <c r="AG62" s="1"/>
      <c r="AH62" s="1"/>
      <c r="AI62" s="1"/>
      <c r="AJ62" s="1"/>
      <c r="AK62" s="1"/>
      <c r="AL62" s="1"/>
      <c r="AM62" s="1"/>
      <c r="AN62" s="1"/>
      <c r="AO62" s="1"/>
      <c r="AP62" s="1"/>
      <c r="AQ62" s="219"/>
      <c r="AR62" s="219"/>
      <c r="AS62" s="219"/>
      <c r="AT62" s="219"/>
      <c r="AU62" s="219"/>
      <c r="AV62" s="219"/>
      <c r="AW62" s="219"/>
      <c r="AX62" s="219"/>
      <c r="AY62" s="219"/>
      <c r="AZ62" s="219"/>
      <c r="BA62" s="219"/>
      <c r="BB62" s="219"/>
      <c r="BC62" s="219"/>
      <c r="BD62" s="219"/>
      <c r="BE62" s="219"/>
      <c r="BF62" s="219"/>
      <c r="BG62" s="219"/>
      <c r="BH62" s="219"/>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row>
    <row r="63" spans="1:84" s="246" customFormat="1" x14ac:dyDescent="0.25">
      <c r="A63" s="832"/>
      <c r="B63" s="834"/>
      <c r="C63" s="831"/>
      <c r="D63" s="513" t="s">
        <v>37</v>
      </c>
      <c r="E63" s="408"/>
      <c r="F63" s="408"/>
      <c r="G63" s="408"/>
      <c r="H63" s="408"/>
      <c r="I63" s="408"/>
      <c r="J63" s="405"/>
      <c r="K63" s="202"/>
      <c r="L63" s="519"/>
      <c r="M63" s="468"/>
      <c r="N63" s="204"/>
      <c r="O63" s="202"/>
      <c r="P63" s="837"/>
      <c r="Q63" s="837"/>
      <c r="R63" s="837"/>
      <c r="S63" s="837"/>
      <c r="T63" s="837"/>
      <c r="U63" s="837"/>
      <c r="V63" s="837"/>
      <c r="W63" s="839"/>
      <c r="X63" s="839"/>
      <c r="Y63" s="839"/>
      <c r="Z63" s="840"/>
      <c r="AA63" s="1"/>
      <c r="AB63" s="1"/>
      <c r="AC63" s="1"/>
      <c r="AD63" s="1"/>
      <c r="AE63" s="1"/>
      <c r="AF63" s="1"/>
      <c r="AG63" s="1"/>
      <c r="AH63" s="1"/>
      <c r="AI63" s="1"/>
      <c r="AJ63" s="1"/>
      <c r="AK63" s="1"/>
      <c r="AL63" s="1"/>
      <c r="AM63" s="1"/>
      <c r="AN63" s="1"/>
      <c r="AO63" s="1"/>
      <c r="AP63" s="1"/>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19"/>
      <c r="BR63" s="219"/>
      <c r="BS63" s="219"/>
      <c r="BT63" s="219"/>
      <c r="BU63" s="219"/>
      <c r="BV63" s="219"/>
      <c r="BW63" s="219"/>
      <c r="BX63" s="219"/>
      <c r="BY63" s="219"/>
      <c r="BZ63" s="219"/>
      <c r="CA63" s="219"/>
      <c r="CB63" s="219"/>
      <c r="CC63" s="219"/>
      <c r="CD63" s="219"/>
      <c r="CE63" s="219"/>
      <c r="CF63" s="219"/>
    </row>
    <row r="64" spans="1:84" s="246" customFormat="1" ht="22.5" x14ac:dyDescent="0.25">
      <c r="A64" s="832"/>
      <c r="B64" s="834"/>
      <c r="C64" s="831"/>
      <c r="D64" s="513" t="s">
        <v>38</v>
      </c>
      <c r="E64" s="468">
        <v>22209583.25</v>
      </c>
      <c r="F64" s="468">
        <v>48986857.618186578</v>
      </c>
      <c r="G64" s="468">
        <v>22209583.25</v>
      </c>
      <c r="H64" s="468">
        <v>22209583.25</v>
      </c>
      <c r="I64" s="468">
        <v>22209583.25</v>
      </c>
      <c r="J64" s="468"/>
      <c r="K64" s="202"/>
      <c r="L64" s="468">
        <v>19392833.25</v>
      </c>
      <c r="M64" s="399">
        <v>19785999.75</v>
      </c>
      <c r="N64" s="517">
        <v>19785999.75</v>
      </c>
      <c r="O64" s="202"/>
      <c r="P64" s="837"/>
      <c r="Q64" s="837"/>
      <c r="R64" s="837"/>
      <c r="S64" s="837"/>
      <c r="T64" s="837"/>
      <c r="U64" s="837"/>
      <c r="V64" s="837"/>
      <c r="W64" s="839"/>
      <c r="X64" s="839"/>
      <c r="Y64" s="839"/>
      <c r="Z64" s="840"/>
      <c r="AA64" s="1"/>
      <c r="AB64" s="1"/>
      <c r="AC64" s="1"/>
      <c r="AD64" s="1"/>
      <c r="AE64" s="1"/>
      <c r="AF64" s="1"/>
      <c r="AG64" s="1"/>
      <c r="AH64" s="1"/>
      <c r="AI64" s="1"/>
      <c r="AJ64" s="1"/>
      <c r="AK64" s="1"/>
      <c r="AL64" s="1"/>
      <c r="AM64" s="1"/>
      <c r="AN64" s="1"/>
      <c r="AO64" s="1"/>
      <c r="AP64" s="1"/>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row>
    <row r="65" spans="1:84" s="246" customFormat="1" x14ac:dyDescent="0.25">
      <c r="A65" s="832"/>
      <c r="B65" s="834"/>
      <c r="C65" s="831" t="s">
        <v>245</v>
      </c>
      <c r="D65" s="510" t="s">
        <v>34</v>
      </c>
      <c r="E65" s="406">
        <v>0.25</v>
      </c>
      <c r="F65" s="406">
        <v>0.22500000000000001</v>
      </c>
      <c r="G65" s="406">
        <v>0.25</v>
      </c>
      <c r="H65" s="406">
        <v>0.25</v>
      </c>
      <c r="I65" s="406">
        <v>0.25</v>
      </c>
      <c r="J65" s="520"/>
      <c r="K65" s="208">
        <v>0.5</v>
      </c>
      <c r="L65" s="406">
        <v>0.22500000000000001</v>
      </c>
      <c r="M65" s="520">
        <v>0.22500000000000001</v>
      </c>
      <c r="N65" s="423">
        <v>0.22500000000000001</v>
      </c>
      <c r="O65" s="208"/>
      <c r="P65" s="842" t="s">
        <v>266</v>
      </c>
      <c r="Q65" s="841" t="s">
        <v>276</v>
      </c>
      <c r="R65" s="839" t="s">
        <v>275</v>
      </c>
      <c r="S65" s="841" t="s">
        <v>274</v>
      </c>
      <c r="T65" s="837" t="s">
        <v>264</v>
      </c>
      <c r="U65" s="839">
        <v>71273</v>
      </c>
      <c r="V65" s="839">
        <v>79530</v>
      </c>
      <c r="W65" s="839" t="s">
        <v>228</v>
      </c>
      <c r="X65" s="839" t="s">
        <v>222</v>
      </c>
      <c r="Y65" s="839" t="s">
        <v>229</v>
      </c>
      <c r="Z65" s="840">
        <v>150803</v>
      </c>
      <c r="AA65" s="1"/>
      <c r="AB65" s="1"/>
      <c r="AC65" s="1"/>
      <c r="AD65" s="1"/>
      <c r="AE65" s="1"/>
      <c r="AF65" s="1"/>
      <c r="AG65" s="1"/>
      <c r="AH65" s="1"/>
      <c r="AI65" s="1"/>
      <c r="AJ65" s="1"/>
      <c r="AK65" s="1"/>
      <c r="AL65" s="1"/>
      <c r="AM65" s="1"/>
      <c r="AN65" s="1"/>
      <c r="AO65" s="1"/>
      <c r="AP65" s="1"/>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row>
    <row r="66" spans="1:84" s="246" customFormat="1" x14ac:dyDescent="0.25">
      <c r="A66" s="832"/>
      <c r="B66" s="834"/>
      <c r="C66" s="831"/>
      <c r="D66" s="513" t="s">
        <v>36</v>
      </c>
      <c r="E66" s="399">
        <v>359276575</v>
      </c>
      <c r="F66" s="399">
        <v>32490000</v>
      </c>
      <c r="G66" s="399">
        <v>359276575</v>
      </c>
      <c r="H66" s="399">
        <v>359276575</v>
      </c>
      <c r="I66" s="399">
        <v>359276575</v>
      </c>
      <c r="J66" s="399"/>
      <c r="K66" s="202">
        <v>304085912.5</v>
      </c>
      <c r="L66" s="468">
        <v>64527326.729999997</v>
      </c>
      <c r="M66" s="399">
        <v>305114768.75</v>
      </c>
      <c r="N66" s="517">
        <v>306625109.625</v>
      </c>
      <c r="O66" s="202"/>
      <c r="P66" s="842"/>
      <c r="Q66" s="841"/>
      <c r="R66" s="839"/>
      <c r="S66" s="841"/>
      <c r="T66" s="837"/>
      <c r="U66" s="839"/>
      <c r="V66" s="839"/>
      <c r="W66" s="839"/>
      <c r="X66" s="839"/>
      <c r="Y66" s="839"/>
      <c r="Z66" s="840"/>
      <c r="AA66" s="1"/>
      <c r="AB66" s="1"/>
      <c r="AC66" s="1"/>
      <c r="AD66" s="1"/>
      <c r="AE66" s="1"/>
      <c r="AF66" s="1"/>
      <c r="AG66" s="1"/>
      <c r="AH66" s="1"/>
      <c r="AI66" s="1"/>
      <c r="AJ66" s="1"/>
      <c r="AK66" s="1"/>
      <c r="AL66" s="1"/>
      <c r="AM66" s="1"/>
      <c r="AN66" s="1"/>
      <c r="AO66" s="1"/>
      <c r="AP66" s="1"/>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19"/>
      <c r="CA66" s="219"/>
      <c r="CB66" s="219"/>
      <c r="CC66" s="219"/>
      <c r="CD66" s="219"/>
      <c r="CE66" s="219"/>
      <c r="CF66" s="219"/>
    </row>
    <row r="67" spans="1:84" s="246" customFormat="1" x14ac:dyDescent="0.25">
      <c r="A67" s="832"/>
      <c r="B67" s="834"/>
      <c r="C67" s="831"/>
      <c r="D67" s="513" t="s">
        <v>37</v>
      </c>
      <c r="E67" s="468"/>
      <c r="F67" s="468"/>
      <c r="G67" s="468"/>
      <c r="H67" s="468"/>
      <c r="I67" s="468"/>
      <c r="J67" s="405"/>
      <c r="K67" s="202"/>
      <c r="L67" s="468"/>
      <c r="M67" s="399"/>
      <c r="N67" s="517"/>
      <c r="O67" s="202"/>
      <c r="P67" s="842"/>
      <c r="Q67" s="841"/>
      <c r="R67" s="839"/>
      <c r="S67" s="841"/>
      <c r="T67" s="837"/>
      <c r="U67" s="839"/>
      <c r="V67" s="839"/>
      <c r="W67" s="839"/>
      <c r="X67" s="839"/>
      <c r="Y67" s="839"/>
      <c r="Z67" s="840"/>
      <c r="AA67" s="1"/>
      <c r="AB67" s="1"/>
      <c r="AC67" s="1"/>
      <c r="AD67" s="1"/>
      <c r="AE67" s="1"/>
      <c r="AF67" s="1"/>
      <c r="AG67" s="1"/>
      <c r="AH67" s="1"/>
      <c r="AI67" s="1"/>
      <c r="AJ67" s="1"/>
      <c r="AK67" s="1"/>
      <c r="AL67" s="1"/>
      <c r="AM67" s="1"/>
      <c r="AN67" s="1"/>
      <c r="AO67" s="1"/>
      <c r="AP67" s="1"/>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c r="BM67" s="219"/>
      <c r="BN67" s="219"/>
      <c r="BO67" s="219"/>
      <c r="BP67" s="219"/>
      <c r="BQ67" s="219"/>
      <c r="BR67" s="219"/>
      <c r="BS67" s="219"/>
      <c r="BT67" s="219"/>
      <c r="BU67" s="219"/>
      <c r="BV67" s="219"/>
      <c r="BW67" s="219"/>
      <c r="BX67" s="219"/>
      <c r="BY67" s="219"/>
      <c r="BZ67" s="219"/>
      <c r="CA67" s="219"/>
      <c r="CB67" s="219"/>
      <c r="CC67" s="219"/>
      <c r="CD67" s="219"/>
      <c r="CE67" s="219"/>
      <c r="CF67" s="219"/>
    </row>
    <row r="68" spans="1:84" s="246" customFormat="1" ht="22.5" x14ac:dyDescent="0.25">
      <c r="A68" s="832"/>
      <c r="B68" s="834"/>
      <c r="C68" s="831"/>
      <c r="D68" s="513" t="s">
        <v>38</v>
      </c>
      <c r="E68" s="468">
        <v>22209583.25</v>
      </c>
      <c r="F68" s="468">
        <v>48986857.616666675</v>
      </c>
      <c r="G68" s="468">
        <v>22209583.25</v>
      </c>
      <c r="H68" s="468">
        <v>22209583.25</v>
      </c>
      <c r="I68" s="468">
        <v>22209583.25</v>
      </c>
      <c r="J68" s="468"/>
      <c r="K68" s="202"/>
      <c r="L68" s="468">
        <v>19392833.25</v>
      </c>
      <c r="M68" s="399">
        <v>19785999.75</v>
      </c>
      <c r="N68" s="517">
        <v>19785999.75</v>
      </c>
      <c r="O68" s="202"/>
      <c r="P68" s="842"/>
      <c r="Q68" s="841"/>
      <c r="R68" s="839"/>
      <c r="S68" s="841"/>
      <c r="T68" s="837"/>
      <c r="U68" s="839"/>
      <c r="V68" s="839"/>
      <c r="W68" s="839"/>
      <c r="X68" s="839"/>
      <c r="Y68" s="839"/>
      <c r="Z68" s="840"/>
      <c r="AA68" s="1"/>
      <c r="AB68" s="1"/>
      <c r="AC68" s="1"/>
      <c r="AD68" s="1"/>
      <c r="AE68" s="1"/>
      <c r="AF68" s="1"/>
      <c r="AG68" s="1"/>
      <c r="AH68" s="1"/>
      <c r="AI68" s="1"/>
      <c r="AJ68" s="1"/>
      <c r="AK68" s="1"/>
      <c r="AL68" s="1"/>
      <c r="AM68" s="1"/>
      <c r="AN68" s="1"/>
      <c r="AO68" s="1"/>
      <c r="AP68" s="1"/>
      <c r="AQ68" s="219"/>
      <c r="AR68" s="219"/>
      <c r="AS68" s="219"/>
      <c r="AT68" s="219"/>
      <c r="AU68" s="219"/>
      <c r="AV68" s="219"/>
      <c r="AW68" s="219"/>
      <c r="AX68" s="219"/>
      <c r="AY68" s="219"/>
      <c r="AZ68" s="219"/>
      <c r="BA68" s="219"/>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c r="CE68" s="219"/>
      <c r="CF68" s="219"/>
    </row>
    <row r="69" spans="1:84" s="246" customFormat="1" x14ac:dyDescent="0.25">
      <c r="A69" s="832"/>
      <c r="B69" s="834"/>
      <c r="C69" s="831" t="s">
        <v>246</v>
      </c>
      <c r="D69" s="510" t="s">
        <v>34</v>
      </c>
      <c r="E69" s="406">
        <v>0.25</v>
      </c>
      <c r="F69" s="406">
        <v>0.21</v>
      </c>
      <c r="G69" s="406">
        <v>0.25</v>
      </c>
      <c r="H69" s="406">
        <v>0.25</v>
      </c>
      <c r="I69" s="406">
        <v>0.25</v>
      </c>
      <c r="J69" s="405"/>
      <c r="K69" s="208">
        <v>0.5</v>
      </c>
      <c r="L69" s="406">
        <v>0.8</v>
      </c>
      <c r="M69" s="520">
        <v>0.8</v>
      </c>
      <c r="N69" s="423">
        <v>0.8</v>
      </c>
      <c r="O69" s="208"/>
      <c r="P69" s="842" t="s">
        <v>272</v>
      </c>
      <c r="Q69" s="841" t="s">
        <v>267</v>
      </c>
      <c r="R69" s="839" t="s">
        <v>273</v>
      </c>
      <c r="S69" s="841" t="s">
        <v>271</v>
      </c>
      <c r="T69" s="837" t="s">
        <v>264</v>
      </c>
      <c r="U69" s="839">
        <v>143423</v>
      </c>
      <c r="V69" s="839">
        <v>158560</v>
      </c>
      <c r="W69" s="839" t="s">
        <v>228</v>
      </c>
      <c r="X69" s="839" t="s">
        <v>222</v>
      </c>
      <c r="Y69" s="839" t="s">
        <v>229</v>
      </c>
      <c r="Z69" s="840">
        <v>301983</v>
      </c>
      <c r="AA69" s="1"/>
      <c r="AB69" s="1"/>
      <c r="AC69" s="1"/>
      <c r="AD69" s="1"/>
      <c r="AE69" s="1"/>
      <c r="AF69" s="1"/>
      <c r="AG69" s="1"/>
      <c r="AH69" s="1"/>
      <c r="AI69" s="1"/>
      <c r="AJ69" s="1"/>
      <c r="AK69" s="1"/>
      <c r="AL69" s="1"/>
      <c r="AM69" s="1"/>
      <c r="AN69" s="1"/>
      <c r="AO69" s="1"/>
      <c r="AP69" s="1"/>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c r="CE69" s="219"/>
      <c r="CF69" s="219"/>
    </row>
    <row r="70" spans="1:84" s="246" customFormat="1" x14ac:dyDescent="0.25">
      <c r="A70" s="832"/>
      <c r="B70" s="834"/>
      <c r="C70" s="831"/>
      <c r="D70" s="513" t="s">
        <v>36</v>
      </c>
      <c r="E70" s="399">
        <v>359276575</v>
      </c>
      <c r="F70" s="399">
        <v>32490000</v>
      </c>
      <c r="G70" s="399">
        <v>359276575</v>
      </c>
      <c r="H70" s="399">
        <v>359276575</v>
      </c>
      <c r="I70" s="399">
        <v>359276575</v>
      </c>
      <c r="J70" s="399"/>
      <c r="K70" s="202">
        <v>304085912.5</v>
      </c>
      <c r="L70" s="468">
        <v>236600198.01000002</v>
      </c>
      <c r="M70" s="399">
        <v>305114768.75</v>
      </c>
      <c r="N70" s="517">
        <v>306625109.625</v>
      </c>
      <c r="O70" s="202"/>
      <c r="P70" s="842"/>
      <c r="Q70" s="841"/>
      <c r="R70" s="839"/>
      <c r="S70" s="841"/>
      <c r="T70" s="837"/>
      <c r="U70" s="839"/>
      <c r="V70" s="839"/>
      <c r="W70" s="839"/>
      <c r="X70" s="839"/>
      <c r="Y70" s="839"/>
      <c r="Z70" s="840"/>
      <c r="AA70" s="1"/>
      <c r="AB70" s="1"/>
      <c r="AC70" s="1"/>
      <c r="AD70" s="1"/>
      <c r="AE70" s="1"/>
      <c r="AF70" s="1"/>
      <c r="AG70" s="1"/>
      <c r="AH70" s="1"/>
      <c r="AI70" s="1"/>
      <c r="AJ70" s="1"/>
      <c r="AK70" s="1"/>
      <c r="AL70" s="1"/>
      <c r="AM70" s="1"/>
      <c r="AN70" s="1"/>
      <c r="AO70" s="1"/>
      <c r="AP70" s="1"/>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row>
    <row r="71" spans="1:84" s="246" customFormat="1" x14ac:dyDescent="0.25">
      <c r="A71" s="832"/>
      <c r="B71" s="834"/>
      <c r="C71" s="831"/>
      <c r="D71" s="513" t="s">
        <v>37</v>
      </c>
      <c r="E71" s="409"/>
      <c r="F71" s="409"/>
      <c r="G71" s="409"/>
      <c r="H71" s="409"/>
      <c r="I71" s="409"/>
      <c r="J71" s="405"/>
      <c r="K71" s="202"/>
      <c r="L71" s="409"/>
      <c r="M71" s="399"/>
      <c r="N71" s="517"/>
      <c r="O71" s="202"/>
      <c r="P71" s="842"/>
      <c r="Q71" s="841"/>
      <c r="R71" s="839"/>
      <c r="S71" s="841"/>
      <c r="T71" s="837"/>
      <c r="U71" s="839"/>
      <c r="V71" s="839"/>
      <c r="W71" s="839"/>
      <c r="X71" s="839"/>
      <c r="Y71" s="839"/>
      <c r="Z71" s="840"/>
      <c r="AA71" s="1"/>
      <c r="AB71" s="1"/>
      <c r="AC71" s="1"/>
      <c r="AD71" s="1"/>
      <c r="AE71" s="1"/>
      <c r="AF71" s="1"/>
      <c r="AG71" s="1"/>
      <c r="AH71" s="1"/>
      <c r="AI71" s="1"/>
      <c r="AJ71" s="1"/>
      <c r="AK71" s="1"/>
      <c r="AL71" s="1"/>
      <c r="AM71" s="1"/>
      <c r="AN71" s="1"/>
      <c r="AO71" s="1"/>
      <c r="AP71" s="1"/>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row>
    <row r="72" spans="1:84" s="246" customFormat="1" ht="22.5" x14ac:dyDescent="0.25">
      <c r="A72" s="832"/>
      <c r="B72" s="834"/>
      <c r="C72" s="831"/>
      <c r="D72" s="513" t="s">
        <v>38</v>
      </c>
      <c r="E72" s="468">
        <v>22209583.25</v>
      </c>
      <c r="F72" s="468">
        <v>48986857.616666675</v>
      </c>
      <c r="G72" s="468">
        <v>22209583.25</v>
      </c>
      <c r="H72" s="468">
        <v>22209583.25</v>
      </c>
      <c r="I72" s="468">
        <v>22209583.25</v>
      </c>
      <c r="J72" s="468"/>
      <c r="K72" s="202"/>
      <c r="L72" s="468">
        <v>19392833.25</v>
      </c>
      <c r="M72" s="399">
        <v>19785999.75</v>
      </c>
      <c r="N72" s="517">
        <v>19785999.75</v>
      </c>
      <c r="O72" s="202"/>
      <c r="P72" s="842"/>
      <c r="Q72" s="841"/>
      <c r="R72" s="839"/>
      <c r="S72" s="841"/>
      <c r="T72" s="837"/>
      <c r="U72" s="839"/>
      <c r="V72" s="839"/>
      <c r="W72" s="839"/>
      <c r="X72" s="839"/>
      <c r="Y72" s="839"/>
      <c r="Z72" s="840"/>
      <c r="AA72" s="1"/>
      <c r="AB72" s="1"/>
      <c r="AC72" s="1"/>
      <c r="AD72" s="1"/>
      <c r="AE72" s="1"/>
      <c r="AF72" s="1"/>
      <c r="AG72" s="1"/>
      <c r="AH72" s="1"/>
      <c r="AI72" s="1"/>
      <c r="AJ72" s="1"/>
      <c r="AK72" s="1"/>
      <c r="AL72" s="1"/>
      <c r="AM72" s="1"/>
      <c r="AN72" s="1"/>
      <c r="AO72" s="1"/>
      <c r="AP72" s="1"/>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row>
    <row r="73" spans="1:84" s="246" customFormat="1" x14ac:dyDescent="0.25">
      <c r="A73" s="832"/>
      <c r="B73" s="834"/>
      <c r="C73" s="831" t="s">
        <v>383</v>
      </c>
      <c r="D73" s="510" t="s">
        <v>34</v>
      </c>
      <c r="I73" s="521">
        <v>5</v>
      </c>
      <c r="J73" s="410"/>
      <c r="K73" s="410">
        <v>6</v>
      </c>
      <c r="L73" s="410" t="e">
        <v>#REF!</v>
      </c>
      <c r="M73" s="522">
        <v>5.0349999999999993</v>
      </c>
      <c r="N73" s="522">
        <v>5.0349999999999993</v>
      </c>
      <c r="O73" s="234"/>
      <c r="P73" s="225"/>
      <c r="Q73" s="225"/>
      <c r="R73" s="225"/>
      <c r="S73" s="225"/>
      <c r="T73" s="225"/>
      <c r="U73" s="225"/>
      <c r="V73" s="225"/>
      <c r="W73" s="225"/>
      <c r="X73" s="225"/>
      <c r="Y73" s="225"/>
      <c r="Z73" s="226"/>
      <c r="AA73" s="1"/>
      <c r="AB73" s="1"/>
      <c r="AC73" s="1"/>
      <c r="AD73" s="1"/>
      <c r="AE73" s="1"/>
      <c r="AF73" s="1"/>
      <c r="AG73" s="1"/>
      <c r="AH73" s="1"/>
      <c r="AI73" s="1"/>
      <c r="AJ73" s="1"/>
      <c r="AK73" s="1"/>
      <c r="AL73" s="1"/>
      <c r="AM73" s="1"/>
      <c r="AN73" s="1"/>
      <c r="AO73" s="1"/>
      <c r="AP73" s="1"/>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row>
    <row r="74" spans="1:84" s="246" customFormat="1" x14ac:dyDescent="0.25">
      <c r="A74" s="832"/>
      <c r="B74" s="834"/>
      <c r="C74" s="831"/>
      <c r="D74" s="513" t="s">
        <v>36</v>
      </c>
      <c r="E74" s="410">
        <v>2098785000</v>
      </c>
      <c r="F74" s="410">
        <v>794214134.00000012</v>
      </c>
      <c r="G74" s="410">
        <v>2098785000</v>
      </c>
      <c r="H74" s="410">
        <v>2098785000</v>
      </c>
      <c r="I74" s="410">
        <v>2128785000</v>
      </c>
      <c r="J74" s="410">
        <v>0</v>
      </c>
      <c r="K74" s="410">
        <v>2128601388</v>
      </c>
      <c r="L74" s="468" t="e">
        <v>#REF!</v>
      </c>
      <c r="M74" s="522">
        <v>1641460897</v>
      </c>
      <c r="N74" s="522">
        <v>1681166458</v>
      </c>
      <c r="O74" s="410"/>
      <c r="P74" s="411"/>
      <c r="Q74" s="225"/>
      <c r="R74" s="225"/>
      <c r="S74" s="225"/>
      <c r="T74" s="225"/>
      <c r="U74" s="225"/>
      <c r="V74" s="225"/>
      <c r="W74" s="225"/>
      <c r="X74" s="225"/>
      <c r="Y74" s="225"/>
      <c r="Z74" s="226"/>
      <c r="AA74" s="1"/>
      <c r="AB74" s="1"/>
      <c r="AC74" s="1"/>
      <c r="AD74" s="1"/>
      <c r="AE74" s="1"/>
      <c r="AF74" s="1"/>
      <c r="AG74" s="1"/>
      <c r="AH74" s="1"/>
      <c r="AI74" s="1"/>
      <c r="AJ74" s="1"/>
      <c r="AK74" s="1"/>
      <c r="AL74" s="1"/>
      <c r="AM74" s="1"/>
      <c r="AN74" s="1"/>
      <c r="AO74" s="1"/>
      <c r="AP74" s="1"/>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row>
    <row r="75" spans="1:84" s="246" customFormat="1" x14ac:dyDescent="0.25">
      <c r="A75" s="832"/>
      <c r="B75" s="834"/>
      <c r="C75" s="831"/>
      <c r="D75" s="513" t="s">
        <v>37</v>
      </c>
      <c r="E75" s="410">
        <v>0</v>
      </c>
      <c r="F75" s="410">
        <v>0</v>
      </c>
      <c r="G75" s="410">
        <v>0</v>
      </c>
      <c r="H75" s="410">
        <v>0</v>
      </c>
      <c r="I75" s="410">
        <v>0</v>
      </c>
      <c r="J75" s="468"/>
      <c r="K75" s="468"/>
      <c r="L75" s="468" t="e">
        <v>#REF!</v>
      </c>
      <c r="M75" s="522">
        <v>0</v>
      </c>
      <c r="N75" s="517"/>
      <c r="O75" s="202"/>
      <c r="P75" s="225"/>
      <c r="Q75" s="225"/>
      <c r="R75" s="225"/>
      <c r="S75" s="225"/>
      <c r="T75" s="225"/>
      <c r="U75" s="225"/>
      <c r="V75" s="225"/>
      <c r="W75" s="225"/>
      <c r="X75" s="225"/>
      <c r="Y75" s="225"/>
      <c r="Z75" s="226"/>
      <c r="AA75" s="1"/>
      <c r="AB75" s="1"/>
      <c r="AC75" s="1"/>
      <c r="AD75" s="1"/>
      <c r="AE75" s="1"/>
      <c r="AF75" s="1"/>
      <c r="AG75" s="1"/>
      <c r="AH75" s="1"/>
      <c r="AI75" s="1"/>
      <c r="AJ75" s="1"/>
      <c r="AK75" s="1"/>
      <c r="AL75" s="1"/>
      <c r="AM75" s="1"/>
      <c r="AN75" s="1"/>
      <c r="AO75" s="1"/>
      <c r="AP75" s="1"/>
      <c r="AQ75" s="219"/>
      <c r="AR75" s="219"/>
      <c r="AS75" s="219"/>
      <c r="AT75" s="219"/>
      <c r="AU75" s="219"/>
      <c r="AV75" s="219"/>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row>
    <row r="76" spans="1:84" s="246" customFormat="1" ht="22.5" x14ac:dyDescent="0.25">
      <c r="A76" s="832"/>
      <c r="B76" s="834"/>
      <c r="C76" s="831"/>
      <c r="D76" s="513" t="s">
        <v>38</v>
      </c>
      <c r="E76" s="410">
        <v>440908932</v>
      </c>
      <c r="F76" s="410">
        <v>706311175.13485324</v>
      </c>
      <c r="G76" s="410">
        <v>440908932</v>
      </c>
      <c r="H76" s="410">
        <v>440908932</v>
      </c>
      <c r="I76" s="410">
        <v>440908932</v>
      </c>
      <c r="J76" s="468"/>
      <c r="K76" s="468"/>
      <c r="L76" s="468" t="e">
        <v>#REF!</v>
      </c>
      <c r="M76" s="522">
        <v>423189349</v>
      </c>
      <c r="N76" s="522">
        <v>423189349</v>
      </c>
      <c r="O76" s="202"/>
      <c r="P76" s="225"/>
      <c r="Q76" s="225"/>
      <c r="R76" s="225"/>
      <c r="S76" s="225"/>
      <c r="T76" s="225"/>
      <c r="U76" s="225"/>
      <c r="V76" s="225"/>
      <c r="W76" s="225"/>
      <c r="X76" s="225"/>
      <c r="Y76" s="225"/>
      <c r="Z76" s="226"/>
      <c r="AA76" s="1"/>
      <c r="AB76" s="1"/>
      <c r="AC76" s="1"/>
      <c r="AD76" s="1"/>
      <c r="AE76" s="1"/>
      <c r="AF76" s="1"/>
      <c r="AG76" s="1"/>
      <c r="AH76" s="1"/>
      <c r="AI76" s="1"/>
      <c r="AJ76" s="1"/>
      <c r="AK76" s="1"/>
      <c r="AL76" s="1"/>
      <c r="AM76" s="1"/>
      <c r="AN76" s="1"/>
      <c r="AO76" s="1"/>
      <c r="AP76" s="1"/>
      <c r="AQ76" s="219"/>
      <c r="AR76" s="219"/>
      <c r="AS76" s="219"/>
      <c r="AT76" s="219"/>
      <c r="AU76" s="219"/>
      <c r="AV76" s="219"/>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row>
    <row r="77" spans="1:84" s="246" customFormat="1" ht="48" customHeight="1" x14ac:dyDescent="0.25">
      <c r="A77" s="832">
        <v>6</v>
      </c>
      <c r="B77" s="834" t="s">
        <v>163</v>
      </c>
      <c r="C77" s="831" t="s">
        <v>384</v>
      </c>
      <c r="D77" s="510" t="s">
        <v>34</v>
      </c>
      <c r="E77" s="523">
        <v>0</v>
      </c>
      <c r="F77" s="523">
        <v>2.2999999999999998</v>
      </c>
      <c r="G77" s="523">
        <v>0</v>
      </c>
      <c r="H77" s="523">
        <v>0</v>
      </c>
      <c r="I77" s="524"/>
      <c r="J77" s="523"/>
      <c r="K77" s="523"/>
      <c r="L77" s="393"/>
      <c r="M77" s="525"/>
      <c r="N77" s="308"/>
      <c r="O77" s="526"/>
      <c r="P77" s="869" t="s">
        <v>218</v>
      </c>
      <c r="Q77" s="841" t="s">
        <v>378</v>
      </c>
      <c r="R77" s="839" t="s">
        <v>277</v>
      </c>
      <c r="S77" s="841" t="s">
        <v>361</v>
      </c>
      <c r="T77" s="868" t="s">
        <v>278</v>
      </c>
      <c r="U77" s="839">
        <v>69549</v>
      </c>
      <c r="V77" s="839">
        <v>76596</v>
      </c>
      <c r="W77" s="839" t="s">
        <v>228</v>
      </c>
      <c r="X77" s="839" t="s">
        <v>222</v>
      </c>
      <c r="Y77" s="839" t="s">
        <v>229</v>
      </c>
      <c r="Z77" s="840">
        <v>146145</v>
      </c>
      <c r="AA77" s="1"/>
      <c r="AB77" s="1"/>
      <c r="AC77" s="1"/>
      <c r="AD77" s="1"/>
      <c r="AE77" s="1"/>
      <c r="AF77" s="1"/>
      <c r="AG77" s="1"/>
      <c r="AH77" s="1"/>
      <c r="AI77" s="1"/>
      <c r="AJ77" s="1"/>
      <c r="AK77" s="1"/>
      <c r="AL77" s="1"/>
      <c r="AM77" s="1"/>
      <c r="AN77" s="1"/>
      <c r="AO77" s="1"/>
      <c r="AP77" s="1"/>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c r="BX77" s="219"/>
      <c r="BY77" s="219"/>
      <c r="BZ77" s="219"/>
      <c r="CA77" s="219"/>
      <c r="CB77" s="219"/>
      <c r="CC77" s="219"/>
      <c r="CD77" s="219"/>
      <c r="CE77" s="219"/>
      <c r="CF77" s="219"/>
    </row>
    <row r="78" spans="1:84" s="246" customFormat="1" ht="48" customHeight="1" x14ac:dyDescent="0.25">
      <c r="A78" s="870"/>
      <c r="B78" s="871"/>
      <c r="C78" s="831"/>
      <c r="D78" s="513" t="s">
        <v>36</v>
      </c>
      <c r="E78" s="468">
        <v>0</v>
      </c>
      <c r="F78" s="468">
        <v>55000000</v>
      </c>
      <c r="G78" s="468">
        <v>0</v>
      </c>
      <c r="H78" s="468">
        <v>0</v>
      </c>
      <c r="I78" s="527"/>
      <c r="J78" s="468"/>
      <c r="K78" s="468"/>
      <c r="L78" s="468"/>
      <c r="M78" s="399"/>
      <c r="N78" s="311"/>
      <c r="O78" s="202"/>
      <c r="P78" s="869"/>
      <c r="Q78" s="841"/>
      <c r="R78" s="839"/>
      <c r="S78" s="841"/>
      <c r="T78" s="868"/>
      <c r="U78" s="839"/>
      <c r="V78" s="839"/>
      <c r="W78" s="839"/>
      <c r="X78" s="839"/>
      <c r="Y78" s="839"/>
      <c r="Z78" s="840"/>
      <c r="AA78" s="1"/>
      <c r="AB78" s="1"/>
      <c r="AC78" s="1"/>
      <c r="AD78" s="1"/>
      <c r="AE78" s="1"/>
      <c r="AF78" s="1"/>
      <c r="AG78" s="1"/>
      <c r="AH78" s="1"/>
      <c r="AI78" s="1"/>
      <c r="AJ78" s="1"/>
      <c r="AK78" s="1"/>
      <c r="AL78" s="1"/>
      <c r="AM78" s="1"/>
      <c r="AN78" s="1"/>
      <c r="AO78" s="1"/>
      <c r="AP78" s="1"/>
      <c r="AQ78" s="219"/>
      <c r="AR78" s="219"/>
      <c r="AS78" s="219"/>
      <c r="AT78" s="219"/>
      <c r="AU78" s="219"/>
      <c r="AV78" s="219"/>
      <c r="AW78" s="219"/>
      <c r="AX78" s="219"/>
      <c r="AY78" s="219"/>
      <c r="AZ78" s="219"/>
      <c r="BA78" s="219"/>
      <c r="BB78" s="219"/>
      <c r="BC78" s="219"/>
      <c r="BD78" s="219"/>
      <c r="BE78" s="219"/>
      <c r="BF78" s="219"/>
      <c r="BG78" s="219"/>
      <c r="BH78" s="219"/>
      <c r="BI78" s="219"/>
      <c r="BJ78" s="219"/>
      <c r="BK78" s="219"/>
      <c r="BL78" s="219"/>
      <c r="BM78" s="219"/>
      <c r="BN78" s="219"/>
      <c r="BO78" s="219"/>
      <c r="BP78" s="219"/>
      <c r="BQ78" s="219"/>
      <c r="BR78" s="219"/>
      <c r="BS78" s="219"/>
      <c r="BT78" s="219"/>
      <c r="BU78" s="219"/>
      <c r="BV78" s="219"/>
      <c r="BW78" s="219"/>
      <c r="BX78" s="219"/>
      <c r="BY78" s="219"/>
      <c r="BZ78" s="219"/>
      <c r="CA78" s="219"/>
      <c r="CB78" s="219"/>
      <c r="CC78" s="219"/>
      <c r="CD78" s="219"/>
      <c r="CE78" s="219"/>
      <c r="CF78" s="219"/>
    </row>
    <row r="79" spans="1:84" s="246" customFormat="1" ht="48" customHeight="1" x14ac:dyDescent="0.25">
      <c r="A79" s="870"/>
      <c r="B79" s="871"/>
      <c r="C79" s="831"/>
      <c r="D79" s="513" t="s">
        <v>37</v>
      </c>
      <c r="E79" s="400">
        <v>1.7000000000000002</v>
      </c>
      <c r="F79" s="400"/>
      <c r="G79" s="400">
        <v>1.7000000000000002</v>
      </c>
      <c r="H79" s="400">
        <v>1.7000000000000002</v>
      </c>
      <c r="I79" s="528">
        <v>1.7</v>
      </c>
      <c r="J79" s="468"/>
      <c r="K79" s="468"/>
      <c r="L79" s="248">
        <v>1.7</v>
      </c>
      <c r="M79" s="405">
        <v>1.7</v>
      </c>
      <c r="N79" s="308">
        <v>1.7</v>
      </c>
      <c r="O79" s="202"/>
      <c r="P79" s="869"/>
      <c r="Q79" s="841"/>
      <c r="R79" s="839"/>
      <c r="S79" s="841"/>
      <c r="T79" s="868"/>
      <c r="U79" s="839"/>
      <c r="V79" s="839"/>
      <c r="W79" s="839"/>
      <c r="X79" s="839"/>
      <c r="Y79" s="839"/>
      <c r="Z79" s="840"/>
      <c r="AA79" s="1"/>
      <c r="AB79" s="1"/>
      <c r="AC79" s="1"/>
      <c r="AD79" s="1"/>
      <c r="AE79" s="1"/>
      <c r="AF79" s="1"/>
      <c r="AG79" s="1"/>
      <c r="AH79" s="1"/>
      <c r="AI79" s="1"/>
      <c r="AJ79" s="1"/>
      <c r="AK79" s="1"/>
      <c r="AL79" s="1"/>
      <c r="AM79" s="1"/>
      <c r="AN79" s="1"/>
      <c r="AO79" s="1"/>
      <c r="AP79" s="1"/>
      <c r="AQ79" s="219"/>
      <c r="AR79" s="219"/>
      <c r="AS79" s="219"/>
      <c r="AT79" s="219"/>
      <c r="AU79" s="219"/>
      <c r="AV79" s="219"/>
      <c r="AW79" s="219"/>
      <c r="AX79" s="219"/>
      <c r="AY79" s="219"/>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row>
    <row r="80" spans="1:84" s="246" customFormat="1" ht="48" customHeight="1" x14ac:dyDescent="0.25">
      <c r="A80" s="870"/>
      <c r="B80" s="871"/>
      <c r="C80" s="831"/>
      <c r="D80" s="513" t="s">
        <v>38</v>
      </c>
      <c r="E80" s="468">
        <v>55000000</v>
      </c>
      <c r="F80" s="468"/>
      <c r="G80" s="468">
        <v>55000000</v>
      </c>
      <c r="H80" s="468">
        <v>55000000</v>
      </c>
      <c r="I80" s="468">
        <v>55000000</v>
      </c>
      <c r="J80" s="468"/>
      <c r="K80" s="468"/>
      <c r="L80" s="468">
        <v>55000000</v>
      </c>
      <c r="M80" s="399">
        <v>55000000</v>
      </c>
      <c r="N80" s="447">
        <v>55000000</v>
      </c>
      <c r="O80" s="202"/>
      <c r="P80" s="869"/>
      <c r="Q80" s="841"/>
      <c r="R80" s="839"/>
      <c r="S80" s="841"/>
      <c r="T80" s="868"/>
      <c r="U80" s="839"/>
      <c r="V80" s="839"/>
      <c r="W80" s="839"/>
      <c r="X80" s="839"/>
      <c r="Y80" s="839"/>
      <c r="Z80" s="840"/>
      <c r="AA80" s="1"/>
      <c r="AB80" s="1"/>
      <c r="AC80" s="1"/>
      <c r="AD80" s="1"/>
      <c r="AE80" s="1"/>
      <c r="AF80" s="1"/>
      <c r="AG80" s="1"/>
      <c r="AH80" s="1"/>
      <c r="AI80" s="1"/>
      <c r="AJ80" s="1"/>
      <c r="AK80" s="1"/>
      <c r="AL80" s="1"/>
      <c r="AM80" s="1"/>
      <c r="AN80" s="1"/>
      <c r="AO80" s="1"/>
      <c r="AP80" s="1"/>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row>
    <row r="81" spans="1:84" s="246" customFormat="1" ht="48" customHeight="1" x14ac:dyDescent="0.25">
      <c r="A81" s="832">
        <v>7</v>
      </c>
      <c r="B81" s="834" t="s">
        <v>164</v>
      </c>
      <c r="C81" s="831" t="s">
        <v>277</v>
      </c>
      <c r="D81" s="510" t="s">
        <v>34</v>
      </c>
      <c r="E81" s="523">
        <v>100</v>
      </c>
      <c r="F81" s="523"/>
      <c r="G81" s="393">
        <v>100</v>
      </c>
      <c r="H81" s="523">
        <v>100</v>
      </c>
      <c r="I81" s="523">
        <v>100</v>
      </c>
      <c r="J81" s="468"/>
      <c r="K81" s="468"/>
      <c r="L81" s="393">
        <v>88</v>
      </c>
      <c r="M81" s="517">
        <v>88</v>
      </c>
      <c r="N81" s="517">
        <v>0</v>
      </c>
      <c r="O81" s="202"/>
      <c r="P81" s="869" t="s">
        <v>218</v>
      </c>
      <c r="Q81" s="841" t="s">
        <v>378</v>
      </c>
      <c r="R81" s="839" t="s">
        <v>277</v>
      </c>
      <c r="S81" s="841" t="s">
        <v>361</v>
      </c>
      <c r="T81" s="868" t="s">
        <v>278</v>
      </c>
      <c r="U81" s="839">
        <v>69549</v>
      </c>
      <c r="V81" s="839">
        <v>76596</v>
      </c>
      <c r="W81" s="839"/>
      <c r="X81" s="839"/>
      <c r="Y81" s="839"/>
      <c r="Z81" s="840"/>
      <c r="AA81" s="1"/>
      <c r="AB81" s="1"/>
      <c r="AC81" s="1"/>
      <c r="AD81" s="1"/>
      <c r="AE81" s="1"/>
      <c r="AF81" s="1"/>
      <c r="AG81" s="1"/>
      <c r="AH81" s="1"/>
      <c r="AI81" s="1"/>
      <c r="AJ81" s="1"/>
      <c r="AK81" s="1"/>
      <c r="AL81" s="1"/>
      <c r="AM81" s="1"/>
      <c r="AN81" s="1"/>
      <c r="AO81" s="1"/>
      <c r="AP81" s="1"/>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19"/>
      <c r="BR81" s="219"/>
      <c r="BS81" s="219"/>
      <c r="BT81" s="219"/>
      <c r="BU81" s="219"/>
      <c r="BV81" s="219"/>
      <c r="BW81" s="219"/>
      <c r="BX81" s="219"/>
      <c r="BY81" s="219"/>
      <c r="BZ81" s="219"/>
      <c r="CA81" s="219"/>
      <c r="CB81" s="219"/>
      <c r="CC81" s="219"/>
      <c r="CD81" s="219"/>
      <c r="CE81" s="219"/>
      <c r="CF81" s="219"/>
    </row>
    <row r="82" spans="1:84" s="246" customFormat="1" ht="48" customHeight="1" x14ac:dyDescent="0.25">
      <c r="A82" s="832"/>
      <c r="B82" s="834"/>
      <c r="C82" s="831"/>
      <c r="D82" s="513" t="s">
        <v>36</v>
      </c>
      <c r="E82" s="468">
        <v>12000000</v>
      </c>
      <c r="F82" s="468"/>
      <c r="G82" s="468">
        <v>12000000</v>
      </c>
      <c r="H82" s="468">
        <v>12000000</v>
      </c>
      <c r="I82" s="468">
        <v>12000000</v>
      </c>
      <c r="J82" s="468"/>
      <c r="K82" s="468"/>
      <c r="L82" s="468"/>
      <c r="M82" s="399"/>
      <c r="N82" s="517">
        <v>0</v>
      </c>
      <c r="O82" s="202"/>
      <c r="P82" s="869"/>
      <c r="Q82" s="841"/>
      <c r="R82" s="839"/>
      <c r="S82" s="841"/>
      <c r="T82" s="868"/>
      <c r="U82" s="839"/>
      <c r="V82" s="839"/>
      <c r="W82" s="839"/>
      <c r="X82" s="839"/>
      <c r="Y82" s="839"/>
      <c r="Z82" s="840"/>
      <c r="AA82" s="1"/>
      <c r="AB82" s="1"/>
      <c r="AC82" s="1"/>
      <c r="AD82" s="1"/>
      <c r="AE82" s="1"/>
      <c r="AF82" s="1"/>
      <c r="AG82" s="1"/>
      <c r="AH82" s="1"/>
      <c r="AI82" s="1"/>
      <c r="AJ82" s="1"/>
      <c r="AK82" s="1"/>
      <c r="AL82" s="1"/>
      <c r="AM82" s="1"/>
      <c r="AN82" s="1"/>
      <c r="AO82" s="1"/>
      <c r="AP82" s="1"/>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19"/>
      <c r="BR82" s="219"/>
      <c r="BS82" s="219"/>
      <c r="BT82" s="219"/>
      <c r="BU82" s="219"/>
      <c r="BV82" s="219"/>
      <c r="BW82" s="219"/>
      <c r="BX82" s="219"/>
      <c r="BY82" s="219"/>
      <c r="BZ82" s="219"/>
      <c r="CA82" s="219"/>
      <c r="CB82" s="219"/>
      <c r="CC82" s="219"/>
      <c r="CD82" s="219"/>
      <c r="CE82" s="219"/>
      <c r="CF82" s="219"/>
    </row>
    <row r="83" spans="1:84" s="246" customFormat="1" ht="48" customHeight="1" x14ac:dyDescent="0.25">
      <c r="A83" s="832"/>
      <c r="B83" s="834"/>
      <c r="C83" s="831"/>
      <c r="D83" s="513" t="s">
        <v>37</v>
      </c>
      <c r="E83" s="468"/>
      <c r="F83" s="468"/>
      <c r="G83" s="468"/>
      <c r="H83" s="468"/>
      <c r="I83" s="468"/>
      <c r="J83" s="468"/>
      <c r="K83" s="468"/>
      <c r="L83" s="468"/>
      <c r="M83" s="399"/>
      <c r="N83" s="517"/>
      <c r="O83" s="202"/>
      <c r="P83" s="869"/>
      <c r="Q83" s="841"/>
      <c r="R83" s="839"/>
      <c r="S83" s="841"/>
      <c r="T83" s="868"/>
      <c r="U83" s="839"/>
      <c r="V83" s="839"/>
      <c r="W83" s="839"/>
      <c r="X83" s="839"/>
      <c r="Y83" s="839"/>
      <c r="Z83" s="840"/>
      <c r="AA83" s="1"/>
      <c r="AB83" s="1"/>
      <c r="AC83" s="1"/>
      <c r="AD83" s="1"/>
      <c r="AE83" s="1"/>
      <c r="AF83" s="1"/>
      <c r="AG83" s="1"/>
      <c r="AH83" s="1"/>
      <c r="AI83" s="1"/>
      <c r="AJ83" s="1"/>
      <c r="AK83" s="1"/>
      <c r="AL83" s="1"/>
      <c r="AM83" s="1"/>
      <c r="AN83" s="1"/>
      <c r="AO83" s="1"/>
      <c r="AP83" s="1"/>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19"/>
      <c r="BR83" s="219"/>
      <c r="BS83" s="219"/>
      <c r="BT83" s="219"/>
      <c r="BU83" s="219"/>
      <c r="BV83" s="219"/>
      <c r="BW83" s="219"/>
      <c r="BX83" s="219"/>
      <c r="BY83" s="219"/>
      <c r="BZ83" s="219"/>
      <c r="CA83" s="219"/>
      <c r="CB83" s="219"/>
      <c r="CC83" s="219"/>
      <c r="CD83" s="219"/>
      <c r="CE83" s="219"/>
      <c r="CF83" s="219"/>
    </row>
    <row r="84" spans="1:84" s="246" customFormat="1" ht="48" customHeight="1" x14ac:dyDescent="0.25">
      <c r="A84" s="832"/>
      <c r="B84" s="834"/>
      <c r="C84" s="831"/>
      <c r="D84" s="513" t="s">
        <v>38</v>
      </c>
      <c r="E84" s="468"/>
      <c r="F84" s="468"/>
      <c r="G84" s="468"/>
      <c r="H84" s="468"/>
      <c r="I84" s="468"/>
      <c r="J84" s="468"/>
      <c r="K84" s="468"/>
      <c r="L84" s="468"/>
      <c r="M84" s="399"/>
      <c r="N84" s="517"/>
      <c r="O84" s="202"/>
      <c r="P84" s="869"/>
      <c r="Q84" s="841"/>
      <c r="R84" s="839"/>
      <c r="S84" s="841"/>
      <c r="T84" s="868"/>
      <c r="U84" s="839"/>
      <c r="V84" s="839"/>
      <c r="W84" s="839"/>
      <c r="X84" s="839"/>
      <c r="Y84" s="839"/>
      <c r="Z84" s="840"/>
      <c r="AA84" s="1"/>
      <c r="AB84" s="1"/>
      <c r="AC84" s="1"/>
      <c r="AD84" s="1"/>
      <c r="AE84" s="1"/>
      <c r="AF84" s="1"/>
      <c r="AG84" s="1"/>
      <c r="AH84" s="1"/>
      <c r="AI84" s="1"/>
      <c r="AJ84" s="1"/>
      <c r="AK84" s="1"/>
      <c r="AL84" s="1"/>
      <c r="AM84" s="1"/>
      <c r="AN84" s="1"/>
      <c r="AO84" s="1"/>
      <c r="AP84" s="1"/>
      <c r="AQ84" s="219"/>
      <c r="AR84" s="219"/>
      <c r="AS84" s="219"/>
      <c r="AT84" s="219"/>
      <c r="AU84" s="219"/>
      <c r="AV84" s="219"/>
      <c r="AW84" s="219"/>
      <c r="AX84" s="219"/>
      <c r="AY84" s="219"/>
      <c r="AZ84" s="219"/>
      <c r="BA84" s="219"/>
      <c r="BB84" s="219"/>
      <c r="BC84" s="219"/>
      <c r="BD84" s="219"/>
      <c r="BE84" s="219"/>
      <c r="BF84" s="219"/>
      <c r="BG84" s="219"/>
      <c r="BH84" s="219"/>
      <c r="BI84" s="219"/>
      <c r="BJ84" s="219"/>
      <c r="BK84" s="219"/>
      <c r="BL84" s="219"/>
      <c r="BM84" s="219"/>
      <c r="BN84" s="219"/>
      <c r="BO84" s="219"/>
      <c r="BP84" s="219"/>
      <c r="BQ84" s="219"/>
      <c r="BR84" s="219"/>
      <c r="BS84" s="219"/>
      <c r="BT84" s="219"/>
      <c r="BU84" s="219"/>
      <c r="BV84" s="219"/>
      <c r="BW84" s="219"/>
      <c r="BX84" s="219"/>
      <c r="BY84" s="219"/>
      <c r="BZ84" s="219"/>
      <c r="CA84" s="219"/>
      <c r="CB84" s="219"/>
      <c r="CC84" s="219"/>
      <c r="CD84" s="219"/>
      <c r="CE84" s="219"/>
      <c r="CF84" s="219"/>
    </row>
    <row r="85" spans="1:84" s="246" customFormat="1" x14ac:dyDescent="0.25">
      <c r="A85" s="832">
        <v>8</v>
      </c>
      <c r="B85" s="834" t="s">
        <v>165</v>
      </c>
      <c r="C85" s="834" t="s">
        <v>279</v>
      </c>
      <c r="D85" s="510" t="s">
        <v>34</v>
      </c>
      <c r="E85" s="393">
        <v>0.75</v>
      </c>
      <c r="F85" s="393">
        <v>0.5</v>
      </c>
      <c r="G85" s="393">
        <v>0.75</v>
      </c>
      <c r="H85" s="393">
        <v>1</v>
      </c>
      <c r="I85" s="405">
        <v>0.75</v>
      </c>
      <c r="J85" s="393"/>
      <c r="K85" s="393"/>
      <c r="L85" s="393">
        <v>0.5</v>
      </c>
      <c r="M85" s="405">
        <v>0.6</v>
      </c>
      <c r="N85" s="517">
        <v>0.7</v>
      </c>
      <c r="O85" s="201"/>
      <c r="P85" s="842" t="s">
        <v>281</v>
      </c>
      <c r="Q85" s="841" t="s">
        <v>282</v>
      </c>
      <c r="R85" s="839" t="s">
        <v>283</v>
      </c>
      <c r="S85" s="841"/>
      <c r="T85" s="837" t="s">
        <v>284</v>
      </c>
      <c r="U85" s="839">
        <v>1357</v>
      </c>
      <c r="V85" s="839">
        <v>1226</v>
      </c>
      <c r="W85" s="839" t="s">
        <v>228</v>
      </c>
      <c r="X85" s="839" t="s">
        <v>222</v>
      </c>
      <c r="Y85" s="839" t="s">
        <v>229</v>
      </c>
      <c r="Z85" s="840">
        <v>2583</v>
      </c>
      <c r="AA85" s="1"/>
      <c r="AB85" s="1"/>
      <c r="AC85" s="1"/>
      <c r="AD85" s="1"/>
      <c r="AE85" s="1"/>
      <c r="AF85" s="1"/>
      <c r="AG85" s="1"/>
      <c r="AH85" s="1"/>
      <c r="AI85" s="1"/>
      <c r="AJ85" s="1"/>
      <c r="AK85" s="1"/>
      <c r="AL85" s="1"/>
      <c r="AM85" s="1"/>
      <c r="AN85" s="1"/>
      <c r="AO85" s="1"/>
      <c r="AP85" s="1"/>
      <c r="AQ85" s="219"/>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row>
    <row r="86" spans="1:84" s="246" customFormat="1" x14ac:dyDescent="0.25">
      <c r="A86" s="832"/>
      <c r="B86" s="834"/>
      <c r="C86" s="834"/>
      <c r="D86" s="513" t="s">
        <v>36</v>
      </c>
      <c r="E86" s="468">
        <v>64191500</v>
      </c>
      <c r="F86" s="468">
        <v>95920000</v>
      </c>
      <c r="G86" s="468">
        <v>64191500</v>
      </c>
      <c r="H86" s="468">
        <v>64191500</v>
      </c>
      <c r="I86" s="468">
        <v>64191500</v>
      </c>
      <c r="J86" s="468"/>
      <c r="K86" s="468"/>
      <c r="L86" s="468">
        <v>48442187.5</v>
      </c>
      <c r="M86" s="399">
        <v>56069766.666666664</v>
      </c>
      <c r="N86" s="517">
        <v>56069766.666666701</v>
      </c>
      <c r="O86" s="202"/>
      <c r="P86" s="842"/>
      <c r="Q86" s="841"/>
      <c r="R86" s="839"/>
      <c r="S86" s="841"/>
      <c r="T86" s="837"/>
      <c r="U86" s="839"/>
      <c r="V86" s="839"/>
      <c r="W86" s="839"/>
      <c r="X86" s="839"/>
      <c r="Y86" s="839"/>
      <c r="Z86" s="840"/>
      <c r="AA86" s="1"/>
      <c r="AB86" s="1"/>
      <c r="AC86" s="1"/>
      <c r="AD86" s="1"/>
      <c r="AE86" s="1"/>
      <c r="AF86" s="1"/>
      <c r="AG86" s="1"/>
      <c r="AH86" s="1"/>
      <c r="AI86" s="1"/>
      <c r="AJ86" s="1"/>
      <c r="AK86" s="1"/>
      <c r="AL86" s="1"/>
      <c r="AM86" s="1"/>
      <c r="AN86" s="1"/>
      <c r="AO86" s="1"/>
      <c r="AP86" s="1"/>
      <c r="AQ86" s="219"/>
      <c r="AR86" s="219"/>
      <c r="AS86" s="219"/>
      <c r="AT86" s="219"/>
      <c r="AU86" s="219"/>
      <c r="AV86" s="219"/>
      <c r="AW86" s="219"/>
      <c r="AX86" s="219"/>
      <c r="AY86" s="219"/>
      <c r="AZ86" s="219"/>
      <c r="BA86" s="219"/>
      <c r="BB86" s="219"/>
      <c r="BC86" s="219"/>
      <c r="BD86" s="219"/>
      <c r="BE86" s="219"/>
      <c r="BF86" s="219"/>
      <c r="BG86" s="219"/>
      <c r="BH86" s="219"/>
      <c r="BI86" s="219"/>
      <c r="BJ86" s="219"/>
      <c r="BK86" s="219"/>
      <c r="BL86" s="219"/>
      <c r="BM86" s="219"/>
      <c r="BN86" s="219"/>
      <c r="BO86" s="219"/>
      <c r="BP86" s="219"/>
      <c r="BQ86" s="219"/>
      <c r="BR86" s="219"/>
      <c r="BS86" s="219"/>
      <c r="BT86" s="219"/>
      <c r="BU86" s="219"/>
      <c r="BV86" s="219"/>
      <c r="BW86" s="219"/>
      <c r="BX86" s="219"/>
      <c r="BY86" s="219"/>
      <c r="BZ86" s="219"/>
      <c r="CA86" s="219"/>
      <c r="CB86" s="219"/>
      <c r="CC86" s="219"/>
      <c r="CD86" s="219"/>
      <c r="CE86" s="219"/>
      <c r="CF86" s="219"/>
    </row>
    <row r="87" spans="1:84" s="246" customFormat="1" x14ac:dyDescent="0.25">
      <c r="A87" s="832"/>
      <c r="B87" s="834"/>
      <c r="C87" s="834"/>
      <c r="D87" s="513" t="s">
        <v>37</v>
      </c>
      <c r="E87" s="412"/>
      <c r="F87" s="412"/>
      <c r="G87" s="412"/>
      <c r="H87" s="412"/>
      <c r="I87" s="468"/>
      <c r="J87" s="468"/>
      <c r="K87" s="468"/>
      <c r="L87" s="468"/>
      <c r="M87" s="399"/>
      <c r="N87" s="517"/>
      <c r="O87" s="202"/>
      <c r="P87" s="842"/>
      <c r="Q87" s="841"/>
      <c r="R87" s="839"/>
      <c r="S87" s="841"/>
      <c r="T87" s="837"/>
      <c r="U87" s="839"/>
      <c r="V87" s="839"/>
      <c r="W87" s="839"/>
      <c r="X87" s="839"/>
      <c r="Y87" s="839"/>
      <c r="Z87" s="840"/>
      <c r="AA87" s="1"/>
      <c r="AB87" s="1"/>
      <c r="AC87" s="1"/>
      <c r="AD87" s="1"/>
      <c r="AE87" s="1"/>
      <c r="AF87" s="1"/>
      <c r="AG87" s="1"/>
      <c r="AH87" s="1"/>
      <c r="AI87" s="1"/>
      <c r="AJ87" s="1"/>
      <c r="AK87" s="1"/>
      <c r="AL87" s="1"/>
      <c r="AM87" s="1"/>
      <c r="AN87" s="1"/>
      <c r="AO87" s="1"/>
      <c r="AP87" s="1"/>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row>
    <row r="88" spans="1:84" s="246" customFormat="1" ht="22.5" x14ac:dyDescent="0.25">
      <c r="A88" s="832"/>
      <c r="B88" s="834"/>
      <c r="C88" s="834"/>
      <c r="D88" s="513" t="s">
        <v>38</v>
      </c>
      <c r="E88" s="468">
        <v>38785833.5</v>
      </c>
      <c r="F88" s="468">
        <v>24201323.5</v>
      </c>
      <c r="G88" s="468">
        <v>38785833.5</v>
      </c>
      <c r="H88" s="468">
        <v>38785833.5</v>
      </c>
      <c r="I88" s="468">
        <v>38785833.5</v>
      </c>
      <c r="J88" s="468"/>
      <c r="K88" s="468"/>
      <c r="L88" s="468">
        <v>9303750.25</v>
      </c>
      <c r="M88" s="399">
        <v>11025917</v>
      </c>
      <c r="N88" s="517">
        <v>36025917</v>
      </c>
      <c r="O88" s="202"/>
      <c r="P88" s="842"/>
      <c r="Q88" s="841"/>
      <c r="R88" s="839"/>
      <c r="S88" s="841"/>
      <c r="T88" s="837"/>
      <c r="U88" s="839"/>
      <c r="V88" s="839"/>
      <c r="W88" s="839"/>
      <c r="X88" s="839"/>
      <c r="Y88" s="839"/>
      <c r="Z88" s="840"/>
      <c r="AA88" s="1"/>
      <c r="AB88" s="1"/>
      <c r="AC88" s="1"/>
      <c r="AD88" s="1"/>
      <c r="AE88" s="1"/>
      <c r="AF88" s="1"/>
      <c r="AG88" s="1"/>
      <c r="AH88" s="1"/>
      <c r="AI88" s="1"/>
      <c r="AJ88" s="1"/>
      <c r="AK88" s="1"/>
      <c r="AL88" s="1"/>
      <c r="AM88" s="1"/>
      <c r="AN88" s="1"/>
      <c r="AO88" s="1"/>
      <c r="AP88" s="1"/>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19"/>
      <c r="CB88" s="219"/>
      <c r="CC88" s="219"/>
      <c r="CD88" s="219"/>
      <c r="CE88" s="219"/>
      <c r="CF88" s="219"/>
    </row>
    <row r="89" spans="1:84" s="246" customFormat="1" x14ac:dyDescent="0.25">
      <c r="A89" s="832"/>
      <c r="B89" s="834"/>
      <c r="C89" s="834" t="s">
        <v>280</v>
      </c>
      <c r="D89" s="510" t="s">
        <v>34</v>
      </c>
      <c r="E89" s="393">
        <v>1</v>
      </c>
      <c r="F89" s="393">
        <v>0.5</v>
      </c>
      <c r="G89" s="393">
        <v>1</v>
      </c>
      <c r="H89" s="393">
        <v>1</v>
      </c>
      <c r="I89" s="393">
        <v>1</v>
      </c>
      <c r="J89" s="393"/>
      <c r="K89" s="393"/>
      <c r="L89" s="393">
        <v>0.75</v>
      </c>
      <c r="M89" s="405">
        <v>1</v>
      </c>
      <c r="N89" s="517">
        <v>1</v>
      </c>
      <c r="O89" s="201"/>
      <c r="P89" s="842" t="s">
        <v>314</v>
      </c>
      <c r="Q89" s="841" t="s">
        <v>286</v>
      </c>
      <c r="R89" s="839" t="s">
        <v>285</v>
      </c>
      <c r="S89" s="841" t="s">
        <v>287</v>
      </c>
      <c r="T89" s="837" t="s">
        <v>290</v>
      </c>
      <c r="U89" s="839">
        <v>37165</v>
      </c>
      <c r="V89" s="839">
        <v>38660</v>
      </c>
      <c r="W89" s="839" t="s">
        <v>228</v>
      </c>
      <c r="X89" s="839" t="s">
        <v>222</v>
      </c>
      <c r="Y89" s="839" t="s">
        <v>229</v>
      </c>
      <c r="Z89" s="840">
        <v>75825</v>
      </c>
      <c r="AA89" s="1"/>
      <c r="AB89" s="1"/>
      <c r="AC89" s="1"/>
      <c r="AD89" s="1"/>
      <c r="AE89" s="1"/>
      <c r="AF89" s="1"/>
      <c r="AG89" s="1"/>
      <c r="AH89" s="1"/>
      <c r="AI89" s="1"/>
      <c r="AJ89" s="1"/>
      <c r="AK89" s="1"/>
      <c r="AL89" s="1"/>
      <c r="AM89" s="1"/>
      <c r="AN89" s="1"/>
      <c r="AO89" s="1"/>
      <c r="AP89" s="1"/>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c r="CF89" s="219"/>
    </row>
    <row r="90" spans="1:84" s="246" customFormat="1" x14ac:dyDescent="0.25">
      <c r="A90" s="832"/>
      <c r="B90" s="834"/>
      <c r="C90" s="834"/>
      <c r="D90" s="513" t="s">
        <v>36</v>
      </c>
      <c r="E90" s="468">
        <v>64191500</v>
      </c>
      <c r="F90" s="468">
        <v>95920000</v>
      </c>
      <c r="G90" s="468">
        <v>64191500</v>
      </c>
      <c r="H90" s="468">
        <v>64191500</v>
      </c>
      <c r="I90" s="468">
        <v>64191500</v>
      </c>
      <c r="J90" s="468"/>
      <c r="K90" s="468"/>
      <c r="L90" s="468">
        <v>48442187.5</v>
      </c>
      <c r="M90" s="399">
        <v>56069766.666666664</v>
      </c>
      <c r="N90" s="517">
        <v>56069766.666666664</v>
      </c>
      <c r="O90" s="202"/>
      <c r="P90" s="842"/>
      <c r="Q90" s="841"/>
      <c r="R90" s="839"/>
      <c r="S90" s="841"/>
      <c r="T90" s="837"/>
      <c r="U90" s="839"/>
      <c r="V90" s="839"/>
      <c r="W90" s="839"/>
      <c r="X90" s="839"/>
      <c r="Y90" s="839"/>
      <c r="Z90" s="840"/>
      <c r="AA90" s="1"/>
      <c r="AB90" s="1"/>
      <c r="AC90" s="1"/>
      <c r="AD90" s="1"/>
      <c r="AE90" s="1"/>
      <c r="AF90" s="1"/>
      <c r="AG90" s="1"/>
      <c r="AH90" s="1"/>
      <c r="AI90" s="1"/>
      <c r="AJ90" s="1"/>
      <c r="AK90" s="1"/>
      <c r="AL90" s="1"/>
      <c r="AM90" s="1"/>
      <c r="AN90" s="1"/>
      <c r="AO90" s="1"/>
      <c r="AP90" s="1"/>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c r="CF90" s="219"/>
    </row>
    <row r="91" spans="1:84" s="246" customFormat="1" x14ac:dyDescent="0.25">
      <c r="A91" s="832"/>
      <c r="B91" s="834"/>
      <c r="C91" s="834"/>
      <c r="D91" s="513" t="s">
        <v>37</v>
      </c>
      <c r="E91" s="413"/>
      <c r="F91" s="413"/>
      <c r="G91" s="413"/>
      <c r="H91" s="413"/>
      <c r="I91" s="468"/>
      <c r="J91" s="468"/>
      <c r="K91" s="468"/>
      <c r="L91" s="468"/>
      <c r="M91" s="399"/>
      <c r="N91" s="517"/>
      <c r="O91" s="202"/>
      <c r="P91" s="842"/>
      <c r="Q91" s="841"/>
      <c r="R91" s="839"/>
      <c r="S91" s="841"/>
      <c r="T91" s="837"/>
      <c r="U91" s="839"/>
      <c r="V91" s="839"/>
      <c r="W91" s="839"/>
      <c r="X91" s="839"/>
      <c r="Y91" s="839"/>
      <c r="Z91" s="840"/>
      <c r="AA91" s="1"/>
      <c r="AB91" s="1"/>
      <c r="AC91" s="1"/>
      <c r="AD91" s="1"/>
      <c r="AE91" s="1"/>
      <c r="AF91" s="1"/>
      <c r="AG91" s="1"/>
      <c r="AH91" s="1"/>
      <c r="AI91" s="1"/>
      <c r="AJ91" s="1"/>
      <c r="AK91" s="1"/>
      <c r="AL91" s="1"/>
      <c r="AM91" s="1"/>
      <c r="AN91" s="1"/>
      <c r="AO91" s="1"/>
      <c r="AP91" s="1"/>
      <c r="AQ91" s="219"/>
      <c r="AR91" s="219"/>
      <c r="AS91" s="219"/>
      <c r="AT91" s="219"/>
      <c r="AU91" s="219"/>
      <c r="AV91" s="219"/>
      <c r="AW91" s="219"/>
      <c r="AX91" s="219"/>
      <c r="AY91" s="219"/>
      <c r="AZ91" s="219"/>
      <c r="BA91" s="219"/>
      <c r="BB91" s="219"/>
      <c r="BC91" s="219"/>
      <c r="BD91" s="219"/>
      <c r="BE91" s="219"/>
      <c r="BF91" s="219"/>
      <c r="BG91" s="219"/>
      <c r="BH91" s="219"/>
      <c r="BI91" s="219"/>
      <c r="BJ91" s="219"/>
      <c r="BK91" s="219"/>
      <c r="BL91" s="219"/>
      <c r="BM91" s="219"/>
      <c r="BN91" s="219"/>
      <c r="BO91" s="219"/>
      <c r="BP91" s="219"/>
      <c r="BQ91" s="219"/>
      <c r="BR91" s="219"/>
      <c r="BS91" s="219"/>
      <c r="BT91" s="219"/>
      <c r="BU91" s="219"/>
      <c r="BV91" s="219"/>
      <c r="BW91" s="219"/>
      <c r="BX91" s="219"/>
      <c r="BY91" s="219"/>
      <c r="BZ91" s="219"/>
      <c r="CA91" s="219"/>
      <c r="CB91" s="219"/>
      <c r="CC91" s="219"/>
      <c r="CD91" s="219"/>
      <c r="CE91" s="219"/>
      <c r="CF91" s="219"/>
    </row>
    <row r="92" spans="1:84" s="246" customFormat="1" ht="22.5" x14ac:dyDescent="0.25">
      <c r="A92" s="832"/>
      <c r="B92" s="834"/>
      <c r="C92" s="834"/>
      <c r="D92" s="513" t="s">
        <v>38</v>
      </c>
      <c r="E92" s="468">
        <v>38785833.5</v>
      </c>
      <c r="F92" s="468">
        <v>24201323.5</v>
      </c>
      <c r="G92" s="468">
        <v>38785833.5</v>
      </c>
      <c r="H92" s="468">
        <v>38785833.5</v>
      </c>
      <c r="I92" s="468">
        <v>38785833.5</v>
      </c>
      <c r="J92" s="468"/>
      <c r="K92" s="468"/>
      <c r="L92" s="468">
        <v>9303750.25</v>
      </c>
      <c r="M92" s="399">
        <v>11025917</v>
      </c>
      <c r="N92" s="517">
        <v>36025917</v>
      </c>
      <c r="O92" s="202"/>
      <c r="P92" s="842"/>
      <c r="Q92" s="841"/>
      <c r="R92" s="839"/>
      <c r="S92" s="841"/>
      <c r="T92" s="837"/>
      <c r="U92" s="839"/>
      <c r="V92" s="839"/>
      <c r="W92" s="839"/>
      <c r="X92" s="839"/>
      <c r="Y92" s="839"/>
      <c r="Z92" s="840"/>
      <c r="AA92" s="1"/>
      <c r="AB92" s="1"/>
      <c r="AC92" s="1"/>
      <c r="AD92" s="1"/>
      <c r="AE92" s="1"/>
      <c r="AF92" s="1"/>
      <c r="AG92" s="1"/>
      <c r="AH92" s="1"/>
      <c r="AI92" s="1"/>
      <c r="AJ92" s="1"/>
      <c r="AK92" s="1"/>
      <c r="AL92" s="1"/>
      <c r="AM92" s="1"/>
      <c r="AN92" s="1"/>
      <c r="AO92" s="1"/>
      <c r="AP92" s="1"/>
      <c r="AQ92" s="219"/>
      <c r="AR92" s="219"/>
      <c r="AS92" s="219"/>
      <c r="AT92" s="219"/>
      <c r="AU92" s="219"/>
      <c r="AV92" s="219"/>
      <c r="AW92" s="219"/>
      <c r="AX92" s="219"/>
      <c r="AY92" s="219"/>
      <c r="AZ92" s="219"/>
      <c r="BA92" s="219"/>
      <c r="BB92" s="219"/>
      <c r="BC92" s="219"/>
      <c r="BD92" s="219"/>
      <c r="BE92" s="219"/>
      <c r="BF92" s="219"/>
      <c r="BG92" s="219"/>
      <c r="BH92" s="219"/>
      <c r="BI92" s="219"/>
      <c r="BJ92" s="219"/>
      <c r="BK92" s="219"/>
      <c r="BL92" s="219"/>
      <c r="BM92" s="219"/>
      <c r="BN92" s="219"/>
      <c r="BO92" s="219"/>
      <c r="BP92" s="219"/>
      <c r="BQ92" s="219"/>
      <c r="BR92" s="219"/>
      <c r="BS92" s="219"/>
      <c r="BT92" s="219"/>
      <c r="BU92" s="219"/>
      <c r="BV92" s="219"/>
      <c r="BW92" s="219"/>
      <c r="BX92" s="219"/>
      <c r="BY92" s="219"/>
      <c r="BZ92" s="219"/>
      <c r="CA92" s="219"/>
      <c r="CB92" s="219"/>
      <c r="CC92" s="219"/>
      <c r="CD92" s="219"/>
      <c r="CE92" s="219"/>
      <c r="CF92" s="219"/>
    </row>
    <row r="93" spans="1:84" s="246" customFormat="1" x14ac:dyDescent="0.25">
      <c r="A93" s="832"/>
      <c r="B93" s="834"/>
      <c r="C93" s="831" t="s">
        <v>480</v>
      </c>
      <c r="D93" s="510" t="s">
        <v>34</v>
      </c>
      <c r="E93" s="400">
        <v>0.5</v>
      </c>
      <c r="F93" s="400">
        <v>0.25</v>
      </c>
      <c r="G93" s="400">
        <v>0.5</v>
      </c>
      <c r="H93" s="393">
        <v>0.5</v>
      </c>
      <c r="I93" s="393">
        <v>0.75</v>
      </c>
      <c r="J93" s="400"/>
      <c r="K93" s="400"/>
      <c r="L93" s="400">
        <v>0.25</v>
      </c>
      <c r="M93" s="529">
        <v>0.5</v>
      </c>
      <c r="N93" s="517">
        <v>0.6</v>
      </c>
      <c r="O93" s="204"/>
      <c r="P93" s="831" t="s">
        <v>281</v>
      </c>
      <c r="Q93" s="831"/>
      <c r="R93" s="831" t="s">
        <v>301</v>
      </c>
      <c r="S93" s="831" t="s">
        <v>302</v>
      </c>
      <c r="T93" s="831" t="s">
        <v>303</v>
      </c>
      <c r="U93" s="831">
        <v>211224</v>
      </c>
      <c r="V93" s="831">
        <v>215866</v>
      </c>
      <c r="W93" s="839" t="s">
        <v>228</v>
      </c>
      <c r="X93" s="839" t="s">
        <v>222</v>
      </c>
      <c r="Y93" s="839" t="s">
        <v>229</v>
      </c>
      <c r="Z93" s="840">
        <v>427090</v>
      </c>
      <c r="AA93" s="1"/>
      <c r="AB93" s="1"/>
      <c r="AC93" s="1"/>
      <c r="AD93" s="1"/>
      <c r="AE93" s="1"/>
      <c r="AF93" s="1"/>
      <c r="AG93" s="1"/>
      <c r="AH93" s="1"/>
      <c r="AI93" s="1"/>
      <c r="AJ93" s="1"/>
      <c r="AK93" s="1"/>
      <c r="AL93" s="1"/>
      <c r="AM93" s="1"/>
      <c r="AN93" s="1"/>
      <c r="AO93" s="1"/>
      <c r="AP93" s="1"/>
      <c r="AQ93" s="219"/>
      <c r="AR93" s="219"/>
      <c r="AS93" s="219"/>
      <c r="AT93" s="219"/>
      <c r="AU93" s="219"/>
      <c r="AV93" s="219"/>
      <c r="AW93" s="219"/>
      <c r="AX93" s="219"/>
      <c r="AY93" s="219"/>
      <c r="AZ93" s="219"/>
      <c r="BA93" s="219"/>
      <c r="BB93" s="219"/>
      <c r="BC93" s="219"/>
      <c r="BD93" s="219"/>
      <c r="BE93" s="219"/>
      <c r="BF93" s="219"/>
      <c r="BG93" s="219"/>
      <c r="BH93" s="219"/>
      <c r="BI93" s="219"/>
      <c r="BJ93" s="219"/>
      <c r="BK93" s="219"/>
      <c r="BL93" s="219"/>
      <c r="BM93" s="219"/>
      <c r="BN93" s="219"/>
      <c r="BO93" s="219"/>
      <c r="BP93" s="219"/>
      <c r="BQ93" s="219"/>
      <c r="BR93" s="219"/>
      <c r="BS93" s="219"/>
      <c r="BT93" s="219"/>
      <c r="BU93" s="219"/>
      <c r="BV93" s="219"/>
      <c r="BW93" s="219"/>
      <c r="BX93" s="219"/>
      <c r="BY93" s="219"/>
      <c r="BZ93" s="219"/>
      <c r="CA93" s="219"/>
      <c r="CB93" s="219"/>
      <c r="CC93" s="219"/>
      <c r="CD93" s="219"/>
      <c r="CE93" s="219"/>
      <c r="CF93" s="219"/>
    </row>
    <row r="94" spans="1:84" s="246" customFormat="1" x14ac:dyDescent="0.25">
      <c r="A94" s="832"/>
      <c r="B94" s="834"/>
      <c r="C94" s="831"/>
      <c r="D94" s="513" t="s">
        <v>36</v>
      </c>
      <c r="E94" s="468">
        <v>64191500</v>
      </c>
      <c r="F94" s="468">
        <v>42000000</v>
      </c>
      <c r="G94" s="468">
        <v>64191500</v>
      </c>
      <c r="H94" s="468">
        <v>64191500</v>
      </c>
      <c r="I94" s="468">
        <v>64191500</v>
      </c>
      <c r="J94" s="468"/>
      <c r="K94" s="468"/>
      <c r="L94" s="468">
        <v>20683687.5</v>
      </c>
      <c r="M94" s="399">
        <v>35256900</v>
      </c>
      <c r="N94" s="517">
        <v>35256900</v>
      </c>
      <c r="O94" s="202"/>
      <c r="P94" s="831"/>
      <c r="Q94" s="831"/>
      <c r="R94" s="831"/>
      <c r="S94" s="831"/>
      <c r="T94" s="831"/>
      <c r="U94" s="831"/>
      <c r="V94" s="831"/>
      <c r="W94" s="839"/>
      <c r="X94" s="839"/>
      <c r="Y94" s="839"/>
      <c r="Z94" s="840"/>
      <c r="AA94" s="1"/>
      <c r="AB94" s="1"/>
      <c r="AC94" s="1"/>
      <c r="AD94" s="1"/>
      <c r="AE94" s="1"/>
      <c r="AF94" s="1"/>
      <c r="AG94" s="1"/>
      <c r="AH94" s="1"/>
      <c r="AI94" s="1"/>
      <c r="AJ94" s="1"/>
      <c r="AK94" s="1"/>
      <c r="AL94" s="1"/>
      <c r="AM94" s="1"/>
      <c r="AN94" s="1"/>
      <c r="AO94" s="1"/>
      <c r="AP94" s="1"/>
      <c r="AQ94" s="219"/>
      <c r="AR94" s="219"/>
      <c r="AS94" s="219"/>
      <c r="AT94" s="219"/>
      <c r="AU94" s="219"/>
      <c r="AV94" s="219"/>
      <c r="AW94" s="219"/>
      <c r="AX94" s="219"/>
      <c r="AY94" s="219"/>
      <c r="AZ94" s="219"/>
      <c r="BA94" s="219"/>
      <c r="BB94" s="219"/>
      <c r="BC94" s="219"/>
      <c r="BD94" s="219"/>
      <c r="BE94" s="219"/>
      <c r="BF94" s="219"/>
      <c r="BG94" s="219"/>
      <c r="BH94" s="219"/>
      <c r="BI94" s="219"/>
      <c r="BJ94" s="219"/>
      <c r="BK94" s="219"/>
      <c r="BL94" s="219"/>
      <c r="BM94" s="219"/>
      <c r="BN94" s="219"/>
      <c r="BO94" s="219"/>
      <c r="BP94" s="219"/>
      <c r="BQ94" s="219"/>
      <c r="BR94" s="219"/>
      <c r="BS94" s="219"/>
      <c r="BT94" s="219"/>
      <c r="BU94" s="219"/>
      <c r="BV94" s="219"/>
      <c r="BW94" s="219"/>
      <c r="BX94" s="219"/>
      <c r="BY94" s="219"/>
      <c r="BZ94" s="219"/>
      <c r="CA94" s="219"/>
      <c r="CB94" s="219"/>
      <c r="CC94" s="219"/>
      <c r="CD94" s="219"/>
      <c r="CE94" s="219"/>
      <c r="CF94" s="219"/>
    </row>
    <row r="95" spans="1:84" s="246" customFormat="1" x14ac:dyDescent="0.25">
      <c r="A95" s="832"/>
      <c r="B95" s="834"/>
      <c r="C95" s="831"/>
      <c r="D95" s="513" t="s">
        <v>37</v>
      </c>
      <c r="E95" s="468"/>
      <c r="F95" s="468"/>
      <c r="G95" s="468"/>
      <c r="H95" s="468"/>
      <c r="I95" s="468"/>
      <c r="J95" s="468"/>
      <c r="K95" s="468"/>
      <c r="L95" s="468"/>
      <c r="M95" s="399"/>
      <c r="N95" s="517"/>
      <c r="O95" s="202"/>
      <c r="P95" s="831"/>
      <c r="Q95" s="831"/>
      <c r="R95" s="831"/>
      <c r="S95" s="831"/>
      <c r="T95" s="831"/>
      <c r="U95" s="831"/>
      <c r="V95" s="831"/>
      <c r="W95" s="839"/>
      <c r="X95" s="839"/>
      <c r="Y95" s="839"/>
      <c r="Z95" s="840"/>
      <c r="AA95" s="1"/>
      <c r="AB95" s="1"/>
      <c r="AC95" s="1"/>
      <c r="AD95" s="1"/>
      <c r="AE95" s="1"/>
      <c r="AF95" s="1"/>
      <c r="AG95" s="1"/>
      <c r="AH95" s="1"/>
      <c r="AI95" s="1"/>
      <c r="AJ95" s="1"/>
      <c r="AK95" s="1"/>
      <c r="AL95" s="1"/>
      <c r="AM95" s="1"/>
      <c r="AN95" s="1"/>
      <c r="AO95" s="1"/>
      <c r="AP95" s="1"/>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19"/>
      <c r="BR95" s="219"/>
      <c r="BS95" s="219"/>
      <c r="BT95" s="219"/>
      <c r="BU95" s="219"/>
      <c r="BV95" s="219"/>
      <c r="BW95" s="219"/>
      <c r="BX95" s="219"/>
      <c r="BY95" s="219"/>
      <c r="BZ95" s="219"/>
      <c r="CA95" s="219"/>
      <c r="CB95" s="219"/>
      <c r="CC95" s="219"/>
      <c r="CD95" s="219"/>
      <c r="CE95" s="219"/>
      <c r="CF95" s="219"/>
    </row>
    <row r="96" spans="1:84" s="246" customFormat="1" ht="22.5" x14ac:dyDescent="0.25">
      <c r="A96" s="832"/>
      <c r="B96" s="834"/>
      <c r="C96" s="831"/>
      <c r="D96" s="513" t="s">
        <v>38</v>
      </c>
      <c r="E96" s="468">
        <v>38785833.5</v>
      </c>
      <c r="F96" s="468"/>
      <c r="G96" s="468">
        <v>38785833.5</v>
      </c>
      <c r="H96" s="468">
        <v>38785833.5</v>
      </c>
      <c r="I96" s="468">
        <v>38785833.5</v>
      </c>
      <c r="J96" s="468"/>
      <c r="K96" s="468"/>
      <c r="L96" s="468">
        <v>3041083.25</v>
      </c>
      <c r="M96" s="399">
        <v>11025917</v>
      </c>
      <c r="N96" s="517">
        <v>36025917</v>
      </c>
      <c r="O96" s="202"/>
      <c r="P96" s="831"/>
      <c r="Q96" s="831"/>
      <c r="R96" s="831"/>
      <c r="S96" s="831"/>
      <c r="T96" s="831"/>
      <c r="U96" s="831"/>
      <c r="V96" s="831"/>
      <c r="W96" s="839"/>
      <c r="X96" s="839"/>
      <c r="Y96" s="839"/>
      <c r="Z96" s="840"/>
      <c r="AA96" s="1"/>
      <c r="AB96" s="1"/>
      <c r="AC96" s="1"/>
      <c r="AD96" s="1"/>
      <c r="AE96" s="1"/>
      <c r="AF96" s="1"/>
      <c r="AG96" s="1"/>
      <c r="AH96" s="1"/>
      <c r="AI96" s="1"/>
      <c r="AJ96" s="1"/>
      <c r="AK96" s="1"/>
      <c r="AL96" s="1"/>
      <c r="AM96" s="1"/>
      <c r="AN96" s="1"/>
      <c r="AO96" s="1"/>
      <c r="AP96" s="1"/>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19"/>
      <c r="BR96" s="219"/>
      <c r="BS96" s="219"/>
      <c r="BT96" s="219"/>
      <c r="BU96" s="219"/>
      <c r="BV96" s="219"/>
      <c r="BW96" s="219"/>
      <c r="BX96" s="219"/>
      <c r="BY96" s="219"/>
      <c r="BZ96" s="219"/>
      <c r="CA96" s="219"/>
      <c r="CB96" s="219"/>
      <c r="CC96" s="219"/>
      <c r="CD96" s="219"/>
      <c r="CE96" s="219"/>
      <c r="CF96" s="219"/>
    </row>
    <row r="97" spans="1:84" s="246" customFormat="1" x14ac:dyDescent="0.25">
      <c r="A97" s="832"/>
      <c r="B97" s="834"/>
      <c r="C97" s="834" t="s">
        <v>385</v>
      </c>
      <c r="D97" s="510" t="s">
        <v>34</v>
      </c>
      <c r="E97" s="397">
        <v>0.5</v>
      </c>
      <c r="F97" s="397">
        <v>0.25</v>
      </c>
      <c r="G97" s="397">
        <v>0.5</v>
      </c>
      <c r="H97" s="393">
        <v>0.5</v>
      </c>
      <c r="I97" s="393">
        <v>1</v>
      </c>
      <c r="J97" s="400"/>
      <c r="K97" s="400"/>
      <c r="L97" s="400">
        <v>0.5</v>
      </c>
      <c r="M97" s="517">
        <v>1</v>
      </c>
      <c r="N97" s="517">
        <v>1</v>
      </c>
      <c r="O97" s="204"/>
      <c r="P97" s="842" t="s">
        <v>386</v>
      </c>
      <c r="Q97" s="842" t="s">
        <v>387</v>
      </c>
      <c r="R97" s="842" t="s">
        <v>388</v>
      </c>
      <c r="S97" s="841" t="s">
        <v>389</v>
      </c>
      <c r="T97" s="837" t="s">
        <v>390</v>
      </c>
      <c r="U97" s="866">
        <v>3754</v>
      </c>
      <c r="V97" s="866">
        <v>3515</v>
      </c>
      <c r="W97" s="839" t="s">
        <v>391</v>
      </c>
      <c r="X97" s="839" t="s">
        <v>391</v>
      </c>
      <c r="Y97" s="839" t="s">
        <v>392</v>
      </c>
      <c r="Z97" s="867">
        <v>7269</v>
      </c>
      <c r="AA97" s="1"/>
      <c r="AB97" s="1"/>
      <c r="AC97" s="1"/>
      <c r="AD97" s="1"/>
      <c r="AE97" s="1"/>
      <c r="AF97" s="1"/>
      <c r="AG97" s="1"/>
      <c r="AH97" s="1"/>
      <c r="AI97" s="1"/>
      <c r="AJ97" s="1"/>
      <c r="AK97" s="1"/>
      <c r="AL97" s="1"/>
      <c r="AM97" s="1"/>
      <c r="AN97" s="1"/>
      <c r="AO97" s="1"/>
      <c r="AP97" s="1"/>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19"/>
      <c r="BR97" s="219"/>
      <c r="BS97" s="219"/>
      <c r="BT97" s="219"/>
      <c r="BU97" s="219"/>
      <c r="BV97" s="219"/>
      <c r="BW97" s="219"/>
      <c r="BX97" s="219"/>
      <c r="BY97" s="219"/>
      <c r="BZ97" s="219"/>
      <c r="CA97" s="219"/>
      <c r="CB97" s="219"/>
      <c r="CC97" s="219"/>
      <c r="CD97" s="219"/>
      <c r="CE97" s="219"/>
      <c r="CF97" s="219"/>
    </row>
    <row r="98" spans="1:84" s="246" customFormat="1" x14ac:dyDescent="0.25">
      <c r="A98" s="832"/>
      <c r="B98" s="834"/>
      <c r="C98" s="834"/>
      <c r="D98" s="513" t="s">
        <v>36</v>
      </c>
      <c r="E98" s="468">
        <v>64191500</v>
      </c>
      <c r="F98" s="468">
        <v>42000000</v>
      </c>
      <c r="G98" s="468">
        <v>64191500</v>
      </c>
      <c r="H98" s="468">
        <v>64191500</v>
      </c>
      <c r="I98" s="468">
        <v>64191500</v>
      </c>
      <c r="J98" s="468"/>
      <c r="K98" s="468"/>
      <c r="L98" s="468">
        <v>48442187.5</v>
      </c>
      <c r="M98" s="399">
        <v>56069766.666666664</v>
      </c>
      <c r="N98" s="517">
        <v>56069766.666666701</v>
      </c>
      <c r="O98" s="202"/>
      <c r="P98" s="842"/>
      <c r="Q98" s="842"/>
      <c r="R98" s="842"/>
      <c r="S98" s="841"/>
      <c r="T98" s="837"/>
      <c r="U98" s="866"/>
      <c r="V98" s="866"/>
      <c r="W98" s="839"/>
      <c r="X98" s="839"/>
      <c r="Y98" s="839"/>
      <c r="Z98" s="867"/>
      <c r="AA98" s="1"/>
      <c r="AB98" s="1"/>
      <c r="AC98" s="1"/>
      <c r="AD98" s="1"/>
      <c r="AE98" s="1"/>
      <c r="AF98" s="1"/>
      <c r="AG98" s="1"/>
      <c r="AH98" s="1"/>
      <c r="AI98" s="1"/>
      <c r="AJ98" s="1"/>
      <c r="AK98" s="1"/>
      <c r="AL98" s="1"/>
      <c r="AM98" s="1"/>
      <c r="AN98" s="1"/>
      <c r="AO98" s="1"/>
      <c r="AP98" s="1"/>
      <c r="AQ98" s="219"/>
      <c r="AR98" s="219"/>
      <c r="AS98" s="219"/>
      <c r="AT98" s="219"/>
      <c r="AU98" s="219"/>
      <c r="AV98" s="219"/>
      <c r="AW98" s="219"/>
      <c r="AX98" s="219"/>
      <c r="AY98" s="219"/>
      <c r="AZ98" s="219"/>
      <c r="BA98" s="219"/>
      <c r="BB98" s="219"/>
      <c r="BC98" s="219"/>
      <c r="BD98" s="219"/>
      <c r="BE98" s="219"/>
      <c r="BF98" s="219"/>
      <c r="BG98" s="219"/>
      <c r="BH98" s="219"/>
      <c r="BI98" s="219"/>
      <c r="BJ98" s="219"/>
      <c r="BK98" s="219"/>
      <c r="BL98" s="219"/>
      <c r="BM98" s="219"/>
      <c r="BN98" s="219"/>
      <c r="BO98" s="219"/>
      <c r="BP98" s="219"/>
      <c r="BQ98" s="219"/>
      <c r="BR98" s="219"/>
      <c r="BS98" s="219"/>
      <c r="BT98" s="219"/>
      <c r="BU98" s="219"/>
      <c r="BV98" s="219"/>
      <c r="BW98" s="219"/>
      <c r="BX98" s="219"/>
      <c r="BY98" s="219"/>
      <c r="BZ98" s="219"/>
      <c r="CA98" s="219"/>
      <c r="CB98" s="219"/>
      <c r="CC98" s="219"/>
      <c r="CD98" s="219"/>
      <c r="CE98" s="219"/>
      <c r="CF98" s="219"/>
    </row>
    <row r="99" spans="1:84" s="246" customFormat="1" x14ac:dyDescent="0.25">
      <c r="A99" s="832"/>
      <c r="B99" s="834"/>
      <c r="C99" s="834"/>
      <c r="D99" s="513" t="s">
        <v>37</v>
      </c>
      <c r="E99" s="468"/>
      <c r="F99" s="468"/>
      <c r="G99" s="468"/>
      <c r="H99" s="468"/>
      <c r="I99" s="468"/>
      <c r="J99" s="468"/>
      <c r="K99" s="468"/>
      <c r="L99" s="468"/>
      <c r="M99" s="399"/>
      <c r="N99" s="517"/>
      <c r="O99" s="202"/>
      <c r="P99" s="842"/>
      <c r="Q99" s="842"/>
      <c r="R99" s="842"/>
      <c r="S99" s="841"/>
      <c r="T99" s="837"/>
      <c r="U99" s="866"/>
      <c r="V99" s="866"/>
      <c r="W99" s="839"/>
      <c r="X99" s="839"/>
      <c r="Y99" s="839"/>
      <c r="Z99" s="867"/>
      <c r="AA99" s="1"/>
      <c r="AB99" s="1"/>
      <c r="AC99" s="1"/>
      <c r="AD99" s="1"/>
      <c r="AE99" s="1"/>
      <c r="AF99" s="1"/>
      <c r="AG99" s="1"/>
      <c r="AH99" s="1"/>
      <c r="AI99" s="1"/>
      <c r="AJ99" s="1"/>
      <c r="AK99" s="1"/>
      <c r="AL99" s="1"/>
      <c r="AM99" s="1"/>
      <c r="AN99" s="1"/>
      <c r="AO99" s="1"/>
      <c r="AP99" s="1"/>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c r="BR99" s="219"/>
      <c r="BS99" s="219"/>
      <c r="BT99" s="219"/>
      <c r="BU99" s="219"/>
      <c r="BV99" s="219"/>
      <c r="BW99" s="219"/>
      <c r="BX99" s="219"/>
      <c r="BY99" s="219"/>
      <c r="BZ99" s="219"/>
      <c r="CA99" s="219"/>
      <c r="CB99" s="219"/>
      <c r="CC99" s="219"/>
      <c r="CD99" s="219"/>
      <c r="CE99" s="219"/>
      <c r="CF99" s="219"/>
    </row>
    <row r="100" spans="1:84" s="246" customFormat="1" ht="22.5" x14ac:dyDescent="0.25">
      <c r="A100" s="832"/>
      <c r="B100" s="834"/>
      <c r="C100" s="834"/>
      <c r="D100" s="513" t="s">
        <v>38</v>
      </c>
      <c r="E100" s="468">
        <v>38785833.5</v>
      </c>
      <c r="F100" s="468"/>
      <c r="G100" s="468">
        <v>38785833.5</v>
      </c>
      <c r="H100" s="468">
        <v>38785833.5</v>
      </c>
      <c r="I100" s="468">
        <v>38785833.5</v>
      </c>
      <c r="J100" s="468"/>
      <c r="K100" s="468"/>
      <c r="L100" s="468">
        <v>9303750.25</v>
      </c>
      <c r="M100" s="399">
        <v>11025917</v>
      </c>
      <c r="N100" s="517">
        <v>36025917</v>
      </c>
      <c r="O100" s="202"/>
      <c r="P100" s="842"/>
      <c r="Q100" s="842"/>
      <c r="R100" s="842"/>
      <c r="S100" s="841"/>
      <c r="T100" s="837"/>
      <c r="U100" s="866"/>
      <c r="V100" s="866"/>
      <c r="W100" s="839"/>
      <c r="X100" s="839"/>
      <c r="Y100" s="839"/>
      <c r="Z100" s="867"/>
      <c r="AA100" s="1"/>
      <c r="AB100" s="1"/>
      <c r="AC100" s="1"/>
      <c r="AD100" s="1"/>
      <c r="AE100" s="1"/>
      <c r="AF100" s="1"/>
      <c r="AG100" s="1"/>
      <c r="AH100" s="1"/>
      <c r="AI100" s="1"/>
      <c r="AJ100" s="1"/>
      <c r="AK100" s="1"/>
      <c r="AL100" s="1"/>
      <c r="AM100" s="1"/>
      <c r="AN100" s="1"/>
      <c r="AO100" s="1"/>
      <c r="AP100" s="1"/>
      <c r="AQ100" s="219"/>
      <c r="AR100" s="219"/>
      <c r="AS100" s="219"/>
      <c r="AT100" s="219"/>
      <c r="AU100" s="219"/>
      <c r="AV100" s="219"/>
      <c r="AW100" s="219"/>
      <c r="AX100" s="219"/>
      <c r="AY100" s="219"/>
      <c r="AZ100" s="219"/>
      <c r="BA100" s="219"/>
      <c r="BB100" s="219"/>
      <c r="BC100" s="219"/>
      <c r="BD100" s="219"/>
      <c r="BE100" s="219"/>
      <c r="BF100" s="219"/>
      <c r="BG100" s="219"/>
      <c r="BH100" s="219"/>
      <c r="BI100" s="219"/>
      <c r="BJ100" s="219"/>
      <c r="BK100" s="219"/>
      <c r="BL100" s="219"/>
      <c r="BM100" s="219"/>
      <c r="BN100" s="219"/>
      <c r="BO100" s="219"/>
      <c r="BP100" s="219"/>
      <c r="BQ100" s="219"/>
      <c r="BR100" s="219"/>
      <c r="BS100" s="219"/>
      <c r="BT100" s="219"/>
      <c r="BU100" s="219"/>
      <c r="BV100" s="219"/>
      <c r="BW100" s="219"/>
      <c r="BX100" s="219"/>
      <c r="BY100" s="219"/>
      <c r="BZ100" s="219"/>
      <c r="CA100" s="219"/>
      <c r="CB100" s="219"/>
      <c r="CC100" s="219"/>
      <c r="CD100" s="219"/>
      <c r="CE100" s="219"/>
      <c r="CF100" s="219"/>
    </row>
    <row r="101" spans="1:84" s="246" customFormat="1" x14ac:dyDescent="0.25">
      <c r="A101" s="832"/>
      <c r="B101" s="834"/>
      <c r="C101" s="834" t="s">
        <v>393</v>
      </c>
      <c r="D101" s="510" t="s">
        <v>34</v>
      </c>
      <c r="E101" s="400">
        <v>2.75</v>
      </c>
      <c r="F101" s="400">
        <v>1.5</v>
      </c>
      <c r="G101" s="400">
        <v>2.75</v>
      </c>
      <c r="H101" s="400">
        <v>3</v>
      </c>
      <c r="I101" s="400">
        <v>3.5</v>
      </c>
      <c r="J101" s="410"/>
      <c r="K101" s="410"/>
      <c r="L101" s="400">
        <v>2</v>
      </c>
      <c r="M101" s="517">
        <v>3.1</v>
      </c>
      <c r="N101" s="517">
        <v>3.3</v>
      </c>
      <c r="O101" s="235"/>
      <c r="P101" s="225"/>
      <c r="Q101" s="225"/>
      <c r="R101" s="225"/>
      <c r="S101" s="225"/>
      <c r="T101" s="225"/>
      <c r="U101" s="225"/>
      <c r="V101" s="225"/>
      <c r="W101" s="225"/>
      <c r="X101" s="225"/>
      <c r="Y101" s="225"/>
      <c r="Z101" s="226"/>
      <c r="AA101" s="1"/>
      <c r="AB101" s="1"/>
      <c r="AC101" s="1"/>
      <c r="AD101" s="1"/>
      <c r="AE101" s="1"/>
      <c r="AF101" s="1"/>
      <c r="AG101" s="1"/>
      <c r="AH101" s="1"/>
      <c r="AI101" s="1"/>
      <c r="AJ101" s="1"/>
      <c r="AK101" s="1"/>
      <c r="AL101" s="1"/>
      <c r="AM101" s="1"/>
      <c r="AN101" s="1"/>
      <c r="AO101" s="1"/>
      <c r="AP101" s="1"/>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19"/>
      <c r="BR101" s="219"/>
      <c r="BS101" s="219"/>
      <c r="BT101" s="219"/>
      <c r="BU101" s="219"/>
      <c r="BV101" s="219"/>
      <c r="BW101" s="219"/>
      <c r="BX101" s="219"/>
      <c r="BY101" s="219"/>
      <c r="BZ101" s="219"/>
      <c r="CA101" s="219"/>
      <c r="CB101" s="219"/>
      <c r="CC101" s="219"/>
      <c r="CD101" s="219"/>
      <c r="CE101" s="219"/>
      <c r="CF101" s="219"/>
    </row>
    <row r="102" spans="1:84" s="246" customFormat="1" x14ac:dyDescent="0.25">
      <c r="A102" s="832"/>
      <c r="B102" s="834"/>
      <c r="C102" s="834"/>
      <c r="D102" s="513" t="s">
        <v>36</v>
      </c>
      <c r="E102" s="400">
        <v>256766000</v>
      </c>
      <c r="F102" s="400">
        <v>275840000</v>
      </c>
      <c r="G102" s="400">
        <v>256766000</v>
      </c>
      <c r="H102" s="400">
        <v>256766000</v>
      </c>
      <c r="I102" s="400">
        <v>256766000</v>
      </c>
      <c r="J102" s="468"/>
      <c r="K102" s="468"/>
      <c r="L102" s="400">
        <v>166010250</v>
      </c>
      <c r="M102" s="517">
        <v>203466199.99999997</v>
      </c>
      <c r="N102" s="517">
        <v>203466199.99999997</v>
      </c>
      <c r="O102" s="235"/>
      <c r="P102" s="225"/>
      <c r="Q102" s="225"/>
      <c r="R102" s="225"/>
      <c r="S102" s="225"/>
      <c r="T102" s="225"/>
      <c r="U102" s="225"/>
      <c r="V102" s="225"/>
      <c r="W102" s="225"/>
      <c r="X102" s="225"/>
      <c r="Y102" s="225"/>
      <c r="Z102" s="226"/>
      <c r="AA102" s="1"/>
      <c r="AB102" s="1"/>
      <c r="AC102" s="1"/>
      <c r="AD102" s="1"/>
      <c r="AE102" s="1"/>
      <c r="AF102" s="1"/>
      <c r="AG102" s="1"/>
      <c r="AH102" s="1"/>
      <c r="AI102" s="1"/>
      <c r="AJ102" s="1"/>
      <c r="AK102" s="1"/>
      <c r="AL102" s="1"/>
      <c r="AM102" s="1"/>
      <c r="AN102" s="1"/>
      <c r="AO102" s="1"/>
      <c r="AP102" s="1"/>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19"/>
      <c r="BR102" s="219"/>
      <c r="BS102" s="219"/>
      <c r="BT102" s="219"/>
      <c r="BU102" s="219"/>
      <c r="BV102" s="219"/>
      <c r="BW102" s="219"/>
      <c r="BX102" s="219"/>
      <c r="BY102" s="219"/>
      <c r="BZ102" s="219"/>
      <c r="CA102" s="219"/>
      <c r="CB102" s="219"/>
      <c r="CC102" s="219"/>
      <c r="CD102" s="219"/>
      <c r="CE102" s="219"/>
      <c r="CF102" s="219"/>
    </row>
    <row r="103" spans="1:84" s="246" customFormat="1" x14ac:dyDescent="0.25">
      <c r="A103" s="832"/>
      <c r="B103" s="834"/>
      <c r="C103" s="834"/>
      <c r="D103" s="513" t="s">
        <v>37</v>
      </c>
      <c r="E103" s="468"/>
      <c r="F103" s="468"/>
      <c r="G103" s="468"/>
      <c r="H103" s="468"/>
      <c r="I103" s="468"/>
      <c r="J103" s="468"/>
      <c r="K103" s="468"/>
      <c r="L103" s="468"/>
      <c r="M103" s="399"/>
      <c r="N103" s="517"/>
      <c r="O103" s="225"/>
      <c r="P103" s="225"/>
      <c r="Q103" s="225"/>
      <c r="R103" s="225"/>
      <c r="S103" s="225"/>
      <c r="T103" s="225"/>
      <c r="U103" s="225"/>
      <c r="V103" s="225"/>
      <c r="W103" s="225"/>
      <c r="X103" s="225"/>
      <c r="Y103" s="225"/>
      <c r="Z103" s="226"/>
      <c r="AA103" s="1"/>
      <c r="AB103" s="1"/>
      <c r="AC103" s="1"/>
      <c r="AD103" s="1"/>
      <c r="AE103" s="1"/>
      <c r="AF103" s="1"/>
      <c r="AG103" s="1"/>
      <c r="AH103" s="1"/>
      <c r="AI103" s="1"/>
      <c r="AJ103" s="1"/>
      <c r="AK103" s="1"/>
      <c r="AL103" s="1"/>
      <c r="AM103" s="1"/>
      <c r="AN103" s="1"/>
      <c r="AO103" s="1"/>
      <c r="AP103" s="1"/>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19"/>
      <c r="BQ103" s="219"/>
      <c r="BR103" s="219"/>
      <c r="BS103" s="219"/>
      <c r="BT103" s="219"/>
      <c r="BU103" s="219"/>
      <c r="BV103" s="219"/>
      <c r="BW103" s="219"/>
      <c r="BX103" s="219"/>
      <c r="BY103" s="219"/>
      <c r="BZ103" s="219"/>
      <c r="CA103" s="219"/>
      <c r="CB103" s="219"/>
      <c r="CC103" s="219"/>
      <c r="CD103" s="219"/>
      <c r="CE103" s="219"/>
      <c r="CF103" s="219"/>
    </row>
    <row r="104" spans="1:84" s="246" customFormat="1" ht="22.5" x14ac:dyDescent="0.25">
      <c r="A104" s="832"/>
      <c r="B104" s="834"/>
      <c r="C104" s="834"/>
      <c r="D104" s="513" t="s">
        <v>38</v>
      </c>
      <c r="E104" s="530">
        <v>155143334</v>
      </c>
      <c r="F104" s="530">
        <v>48402647</v>
      </c>
      <c r="G104" s="530">
        <v>155143334</v>
      </c>
      <c r="H104" s="530">
        <v>155143334</v>
      </c>
      <c r="I104" s="530">
        <v>155143334</v>
      </c>
      <c r="J104" s="468"/>
      <c r="K104" s="468"/>
      <c r="L104" s="530">
        <v>30952334</v>
      </c>
      <c r="M104" s="531">
        <v>44103668</v>
      </c>
      <c r="N104" s="531">
        <v>144103668</v>
      </c>
      <c r="O104" s="225"/>
      <c r="P104" s="225"/>
      <c r="Q104" s="225"/>
      <c r="R104" s="225"/>
      <c r="S104" s="225"/>
      <c r="T104" s="225"/>
      <c r="U104" s="225"/>
      <c r="V104" s="225"/>
      <c r="W104" s="225"/>
      <c r="X104" s="225"/>
      <c r="Y104" s="225"/>
      <c r="Z104" s="226"/>
      <c r="AA104" s="1"/>
      <c r="AB104" s="1"/>
      <c r="AC104" s="1"/>
      <c r="AD104" s="1"/>
      <c r="AE104" s="1"/>
      <c r="AF104" s="1"/>
      <c r="AG104" s="1"/>
      <c r="AH104" s="1"/>
      <c r="AI104" s="1"/>
      <c r="AJ104" s="1"/>
      <c r="AK104" s="1"/>
      <c r="AL104" s="1"/>
      <c r="AM104" s="1"/>
      <c r="AN104" s="1"/>
      <c r="AO104" s="1"/>
      <c r="AP104" s="1"/>
      <c r="AQ104" s="219"/>
      <c r="AR104" s="219"/>
      <c r="AS104" s="219"/>
      <c r="AT104" s="219"/>
      <c r="AU104" s="219"/>
      <c r="AV104" s="219"/>
      <c r="AW104" s="219"/>
      <c r="AX104" s="219"/>
      <c r="AY104" s="219"/>
      <c r="AZ104" s="219"/>
      <c r="BA104" s="219"/>
      <c r="BB104" s="219"/>
      <c r="BC104" s="219"/>
      <c r="BD104" s="219"/>
      <c r="BE104" s="219"/>
      <c r="BF104" s="219"/>
      <c r="BG104" s="219"/>
      <c r="BH104" s="219"/>
      <c r="BI104" s="219"/>
      <c r="BJ104" s="219"/>
      <c r="BK104" s="219"/>
      <c r="BL104" s="219"/>
      <c r="BM104" s="219"/>
      <c r="BN104" s="219"/>
      <c r="BO104" s="219"/>
      <c r="BP104" s="219"/>
      <c r="BQ104" s="219"/>
      <c r="BR104" s="219"/>
      <c r="BS104" s="219"/>
      <c r="BT104" s="219"/>
      <c r="BU104" s="219"/>
      <c r="BV104" s="219"/>
      <c r="BW104" s="219"/>
      <c r="BX104" s="219"/>
      <c r="BY104" s="219"/>
      <c r="BZ104" s="219"/>
      <c r="CA104" s="219"/>
      <c r="CB104" s="219"/>
      <c r="CC104" s="219"/>
      <c r="CD104" s="219"/>
      <c r="CE104" s="219"/>
      <c r="CF104" s="219"/>
    </row>
    <row r="105" spans="1:84" s="246" customFormat="1" ht="48" customHeight="1" x14ac:dyDescent="0.25">
      <c r="A105" s="832">
        <v>9</v>
      </c>
      <c r="B105" s="834" t="s">
        <v>166</v>
      </c>
      <c r="C105" s="831" t="s">
        <v>288</v>
      </c>
      <c r="D105" s="510" t="s">
        <v>34</v>
      </c>
      <c r="E105" s="405">
        <v>50</v>
      </c>
      <c r="F105" s="405">
        <v>38.28</v>
      </c>
      <c r="G105" s="405">
        <v>50</v>
      </c>
      <c r="H105" s="405">
        <v>50</v>
      </c>
      <c r="I105" s="204">
        <v>50</v>
      </c>
      <c r="J105" s="405"/>
      <c r="K105" s="405"/>
      <c r="L105" s="405">
        <v>16.45</v>
      </c>
      <c r="M105" s="405">
        <v>15.7</v>
      </c>
      <c r="N105" s="517">
        <v>37.18</v>
      </c>
      <c r="O105" s="207"/>
      <c r="P105" s="842" t="s">
        <v>281</v>
      </c>
      <c r="Q105" s="841" t="s">
        <v>282</v>
      </c>
      <c r="R105" s="839" t="s">
        <v>283</v>
      </c>
      <c r="S105" s="841" t="s">
        <v>291</v>
      </c>
      <c r="T105" s="837" t="s">
        <v>289</v>
      </c>
      <c r="U105" s="839">
        <v>1357</v>
      </c>
      <c r="V105" s="839">
        <v>1226</v>
      </c>
      <c r="W105" s="839" t="s">
        <v>228</v>
      </c>
      <c r="X105" s="839" t="s">
        <v>222</v>
      </c>
      <c r="Y105" s="839" t="s">
        <v>229</v>
      </c>
      <c r="Z105" s="840">
        <v>2583</v>
      </c>
      <c r="AA105" s="1"/>
      <c r="AB105" s="1"/>
      <c r="AC105" s="1"/>
      <c r="AD105" s="1"/>
      <c r="AE105" s="1"/>
      <c r="AF105" s="1"/>
      <c r="AG105" s="1"/>
      <c r="AH105" s="1"/>
      <c r="AI105" s="1"/>
      <c r="AJ105" s="1"/>
      <c r="AK105" s="1"/>
      <c r="AL105" s="1"/>
      <c r="AM105" s="1"/>
      <c r="AN105" s="1"/>
      <c r="AO105" s="1"/>
      <c r="AP105" s="1"/>
      <c r="AQ105" s="219"/>
      <c r="AR105" s="219"/>
      <c r="AS105" s="219"/>
      <c r="AT105" s="219"/>
      <c r="AU105" s="219"/>
      <c r="AV105" s="219"/>
      <c r="AW105" s="219"/>
      <c r="AX105" s="219"/>
      <c r="AY105" s="219"/>
      <c r="AZ105" s="219"/>
      <c r="BA105" s="219"/>
      <c r="BB105" s="219"/>
      <c r="BC105" s="219"/>
      <c r="BD105" s="219"/>
      <c r="BE105" s="219"/>
      <c r="BF105" s="219"/>
      <c r="BG105" s="219"/>
      <c r="BH105" s="219"/>
      <c r="BI105" s="219"/>
      <c r="BJ105" s="219"/>
      <c r="BK105" s="219"/>
      <c r="BL105" s="219"/>
      <c r="BM105" s="219"/>
      <c r="BN105" s="219"/>
      <c r="BO105" s="219"/>
      <c r="BP105" s="219"/>
      <c r="BQ105" s="219"/>
      <c r="BR105" s="219"/>
      <c r="BS105" s="219"/>
      <c r="BT105" s="219"/>
      <c r="BU105" s="219"/>
      <c r="BV105" s="219"/>
      <c r="BW105" s="219"/>
      <c r="BX105" s="219"/>
      <c r="BY105" s="219"/>
      <c r="BZ105" s="219"/>
      <c r="CA105" s="219"/>
      <c r="CB105" s="219"/>
      <c r="CC105" s="219"/>
      <c r="CD105" s="219"/>
      <c r="CE105" s="219"/>
      <c r="CF105" s="219"/>
    </row>
    <row r="106" spans="1:84" s="246" customFormat="1" ht="48" customHeight="1" x14ac:dyDescent="0.25">
      <c r="A106" s="832"/>
      <c r="B106" s="834"/>
      <c r="C106" s="831"/>
      <c r="D106" s="513" t="s">
        <v>36</v>
      </c>
      <c r="E106" s="468">
        <v>1310402000</v>
      </c>
      <c r="F106" s="468">
        <v>282452000</v>
      </c>
      <c r="G106" s="468">
        <v>1310402000</v>
      </c>
      <c r="H106" s="468">
        <v>1310402000</v>
      </c>
      <c r="I106" s="204">
        <v>1190860560</v>
      </c>
      <c r="J106" s="468"/>
      <c r="K106" s="468"/>
      <c r="L106" s="468">
        <v>249934650</v>
      </c>
      <c r="M106" s="399">
        <v>297328383</v>
      </c>
      <c r="N106" s="517">
        <v>312828383.33333302</v>
      </c>
      <c r="O106" s="202"/>
      <c r="P106" s="842"/>
      <c r="Q106" s="841"/>
      <c r="R106" s="839"/>
      <c r="S106" s="841"/>
      <c r="T106" s="837"/>
      <c r="U106" s="839"/>
      <c r="V106" s="839"/>
      <c r="W106" s="839"/>
      <c r="X106" s="839"/>
      <c r="Y106" s="839"/>
      <c r="Z106" s="840"/>
      <c r="AA106" s="1"/>
      <c r="AB106" s="1"/>
      <c r="AC106" s="1"/>
      <c r="AD106" s="1"/>
      <c r="AE106" s="1"/>
      <c r="AF106" s="1"/>
      <c r="AG106" s="1"/>
      <c r="AH106" s="1"/>
      <c r="AI106" s="1"/>
      <c r="AJ106" s="1"/>
      <c r="AK106" s="1"/>
      <c r="AL106" s="1"/>
      <c r="AM106" s="1"/>
      <c r="AN106" s="1"/>
      <c r="AO106" s="1"/>
      <c r="AP106" s="1"/>
      <c r="AQ106" s="219"/>
      <c r="AR106" s="219"/>
      <c r="AS106" s="219"/>
      <c r="AT106" s="219"/>
      <c r="AU106" s="219"/>
      <c r="AV106" s="219"/>
      <c r="AW106" s="219"/>
      <c r="AX106" s="219"/>
      <c r="AY106" s="219"/>
      <c r="AZ106" s="219"/>
      <c r="BA106" s="219"/>
      <c r="BB106" s="219"/>
      <c r="BC106" s="219"/>
      <c r="BD106" s="219"/>
      <c r="BE106" s="219"/>
      <c r="BF106" s="219"/>
      <c r="BG106" s="219"/>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c r="CF106" s="219"/>
    </row>
    <row r="107" spans="1:84" s="246" customFormat="1" ht="48" customHeight="1" x14ac:dyDescent="0.25">
      <c r="A107" s="832"/>
      <c r="B107" s="834"/>
      <c r="C107" s="831"/>
      <c r="D107" s="513" t="s">
        <v>37</v>
      </c>
      <c r="E107" s="463"/>
      <c r="F107" s="463"/>
      <c r="G107" s="463"/>
      <c r="H107" s="463"/>
      <c r="I107" s="204"/>
      <c r="J107" s="463"/>
      <c r="K107" s="463"/>
      <c r="L107" s="463"/>
      <c r="M107" s="460"/>
      <c r="N107" s="517"/>
      <c r="O107" s="202"/>
      <c r="P107" s="842"/>
      <c r="Q107" s="841"/>
      <c r="R107" s="839"/>
      <c r="S107" s="841"/>
      <c r="T107" s="837"/>
      <c r="U107" s="839"/>
      <c r="V107" s="839"/>
      <c r="W107" s="839"/>
      <c r="X107" s="839"/>
      <c r="Y107" s="839"/>
      <c r="Z107" s="840"/>
      <c r="AA107" s="1"/>
      <c r="AB107" s="1"/>
      <c r="AC107" s="1"/>
      <c r="AD107" s="1"/>
      <c r="AE107" s="1"/>
      <c r="AF107" s="1"/>
      <c r="AG107" s="1"/>
      <c r="AH107" s="1"/>
      <c r="AI107" s="1"/>
      <c r="AJ107" s="1"/>
      <c r="AK107" s="1"/>
      <c r="AL107" s="1"/>
      <c r="AM107" s="1"/>
      <c r="AN107" s="1"/>
      <c r="AO107" s="1"/>
      <c r="AP107" s="1"/>
      <c r="AQ107" s="219"/>
      <c r="AR107" s="219"/>
      <c r="AS107" s="219"/>
      <c r="AT107" s="219"/>
      <c r="AU107" s="219"/>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row>
    <row r="108" spans="1:84" s="246" customFormat="1" ht="48" customHeight="1" x14ac:dyDescent="0.25">
      <c r="A108" s="832"/>
      <c r="B108" s="834"/>
      <c r="C108" s="831"/>
      <c r="D108" s="513" t="s">
        <v>38</v>
      </c>
      <c r="E108" s="409">
        <v>73979001</v>
      </c>
      <c r="F108" s="409">
        <v>215383280</v>
      </c>
      <c r="G108" s="409">
        <v>73979001</v>
      </c>
      <c r="H108" s="409">
        <v>73979001</v>
      </c>
      <c r="I108" s="204">
        <v>73979001</v>
      </c>
      <c r="J108" s="468"/>
      <c r="K108" s="468"/>
      <c r="L108" s="409">
        <v>26108334</v>
      </c>
      <c r="M108" s="399">
        <v>53118921</v>
      </c>
      <c r="N108" s="517">
        <v>63212022</v>
      </c>
      <c r="O108" s="202"/>
      <c r="P108" s="842"/>
      <c r="Q108" s="841"/>
      <c r="R108" s="839"/>
      <c r="S108" s="841"/>
      <c r="T108" s="837"/>
      <c r="U108" s="839"/>
      <c r="V108" s="839"/>
      <c r="W108" s="839"/>
      <c r="X108" s="839"/>
      <c r="Y108" s="839"/>
      <c r="Z108" s="840"/>
      <c r="AA108" s="1"/>
      <c r="AB108" s="1"/>
      <c r="AC108" s="1"/>
      <c r="AD108" s="1"/>
      <c r="AE108" s="1"/>
      <c r="AF108" s="1"/>
      <c r="AG108" s="1"/>
      <c r="AH108" s="1"/>
      <c r="AI108" s="1"/>
      <c r="AJ108" s="1"/>
      <c r="AK108" s="1"/>
      <c r="AL108" s="1"/>
      <c r="AM108" s="1"/>
      <c r="AN108" s="1"/>
      <c r="AO108" s="1"/>
      <c r="AP108" s="1"/>
      <c r="AQ108" s="219"/>
      <c r="AR108" s="219"/>
      <c r="AS108" s="219"/>
      <c r="AT108" s="219"/>
      <c r="AU108" s="219"/>
      <c r="AV108" s="219"/>
      <c r="AW108" s="219"/>
      <c r="AX108" s="219"/>
      <c r="AY108" s="219"/>
      <c r="AZ108" s="219"/>
      <c r="BA108" s="219"/>
      <c r="BB108" s="219"/>
      <c r="BC108" s="219"/>
      <c r="BD108" s="219"/>
      <c r="BE108" s="219"/>
      <c r="BF108" s="219"/>
      <c r="BG108" s="219"/>
      <c r="BH108" s="219"/>
      <c r="BI108" s="219"/>
      <c r="BJ108" s="219"/>
      <c r="BK108" s="219"/>
      <c r="BL108" s="219"/>
      <c r="BM108" s="219"/>
      <c r="BN108" s="219"/>
      <c r="BO108" s="219"/>
      <c r="BP108" s="219"/>
      <c r="BQ108" s="219"/>
      <c r="BR108" s="219"/>
      <c r="BS108" s="219"/>
      <c r="BT108" s="219"/>
      <c r="BU108" s="219"/>
      <c r="BV108" s="219"/>
      <c r="BW108" s="219"/>
      <c r="BX108" s="219"/>
      <c r="BY108" s="219"/>
      <c r="BZ108" s="219"/>
      <c r="CA108" s="219"/>
      <c r="CB108" s="219"/>
      <c r="CC108" s="219"/>
      <c r="CD108" s="219"/>
      <c r="CE108" s="219"/>
      <c r="CF108" s="219"/>
    </row>
    <row r="109" spans="1:84" s="246" customFormat="1" x14ac:dyDescent="0.25">
      <c r="A109" s="865">
        <v>10</v>
      </c>
      <c r="B109" s="831" t="s">
        <v>202</v>
      </c>
      <c r="C109" s="831" t="s">
        <v>292</v>
      </c>
      <c r="D109" s="510" t="s">
        <v>34</v>
      </c>
      <c r="E109" s="405">
        <v>32.5</v>
      </c>
      <c r="F109" s="405">
        <v>32.5</v>
      </c>
      <c r="G109" s="405">
        <v>32.5</v>
      </c>
      <c r="H109" s="405">
        <v>32.5</v>
      </c>
      <c r="I109" s="405">
        <v>32.5</v>
      </c>
      <c r="J109" s="405"/>
      <c r="K109" s="204">
        <v>0</v>
      </c>
      <c r="L109" s="405">
        <v>32.5</v>
      </c>
      <c r="M109" s="405">
        <v>32.5</v>
      </c>
      <c r="N109" s="517">
        <v>32.5</v>
      </c>
      <c r="P109" s="831" t="s">
        <v>281</v>
      </c>
      <c r="Q109" s="831"/>
      <c r="R109" s="831" t="s">
        <v>298</v>
      </c>
      <c r="S109" s="831" t="s">
        <v>300</v>
      </c>
      <c r="T109" s="831" t="s">
        <v>299</v>
      </c>
      <c r="U109" s="831">
        <v>211224</v>
      </c>
      <c r="V109" s="831">
        <v>215866</v>
      </c>
      <c r="W109" s="839" t="s">
        <v>228</v>
      </c>
      <c r="X109" s="839" t="s">
        <v>222</v>
      </c>
      <c r="Y109" s="839" t="s">
        <v>229</v>
      </c>
      <c r="Z109" s="840">
        <v>427090</v>
      </c>
      <c r="AA109" s="1"/>
      <c r="AB109" s="1"/>
      <c r="AC109" s="1"/>
      <c r="AD109" s="1"/>
      <c r="AE109" s="1"/>
      <c r="AF109" s="1"/>
      <c r="AG109" s="1"/>
      <c r="AH109" s="1"/>
      <c r="AI109" s="1"/>
      <c r="AJ109" s="1"/>
      <c r="AK109" s="1"/>
      <c r="AL109" s="1"/>
      <c r="AM109" s="1"/>
      <c r="AN109" s="1"/>
      <c r="AO109" s="1"/>
      <c r="AP109" s="1"/>
      <c r="AQ109" s="219"/>
      <c r="AR109" s="219"/>
      <c r="AS109" s="219"/>
      <c r="AT109" s="219"/>
      <c r="AU109" s="219"/>
      <c r="AV109" s="219"/>
      <c r="AW109" s="219"/>
      <c r="AX109" s="219"/>
      <c r="AY109" s="219"/>
      <c r="AZ109" s="219"/>
      <c r="BA109" s="219"/>
      <c r="BB109" s="219"/>
      <c r="BC109" s="219"/>
      <c r="BD109" s="219"/>
      <c r="BE109" s="219"/>
      <c r="BF109" s="219"/>
      <c r="BG109" s="219"/>
      <c r="BH109" s="219"/>
      <c r="BI109" s="219"/>
      <c r="BJ109" s="219"/>
      <c r="BK109" s="219"/>
      <c r="BL109" s="219"/>
      <c r="BM109" s="219"/>
      <c r="BN109" s="219"/>
      <c r="BO109" s="219"/>
      <c r="BP109" s="219"/>
      <c r="BQ109" s="219"/>
      <c r="BR109" s="219"/>
      <c r="BS109" s="219"/>
      <c r="BT109" s="219"/>
      <c r="BU109" s="219"/>
      <c r="BV109" s="219"/>
      <c r="BW109" s="219"/>
      <c r="BX109" s="219"/>
      <c r="BY109" s="219"/>
      <c r="BZ109" s="219"/>
      <c r="CA109" s="219"/>
      <c r="CB109" s="219"/>
      <c r="CC109" s="219"/>
      <c r="CD109" s="219"/>
      <c r="CE109" s="219"/>
      <c r="CF109" s="219"/>
    </row>
    <row r="110" spans="1:84" s="246" customFormat="1" x14ac:dyDescent="0.25">
      <c r="A110" s="865"/>
      <c r="B110" s="831"/>
      <c r="C110" s="831"/>
      <c r="D110" s="513" t="s">
        <v>36</v>
      </c>
      <c r="E110" s="414"/>
      <c r="F110" s="414">
        <v>83515277.888888896</v>
      </c>
      <c r="G110" s="414"/>
      <c r="H110" s="414"/>
      <c r="I110" s="468"/>
      <c r="J110" s="468"/>
      <c r="K110" s="202"/>
      <c r="L110" s="414"/>
      <c r="M110" s="399"/>
      <c r="N110" s="517"/>
      <c r="P110" s="831"/>
      <c r="Q110" s="831"/>
      <c r="R110" s="831"/>
      <c r="S110" s="831"/>
      <c r="T110" s="831"/>
      <c r="U110" s="831"/>
      <c r="V110" s="831"/>
      <c r="W110" s="839"/>
      <c r="X110" s="839"/>
      <c r="Y110" s="839"/>
      <c r="Z110" s="840"/>
      <c r="AA110" s="1"/>
      <c r="AB110" s="1"/>
      <c r="AC110" s="1"/>
      <c r="AD110" s="1"/>
      <c r="AE110" s="1"/>
      <c r="AF110" s="1"/>
      <c r="AG110" s="1"/>
      <c r="AH110" s="1"/>
      <c r="AI110" s="1"/>
      <c r="AJ110" s="1"/>
      <c r="AK110" s="1"/>
      <c r="AL110" s="1"/>
      <c r="AM110" s="1"/>
      <c r="AN110" s="1"/>
      <c r="AO110" s="1"/>
      <c r="AP110" s="1"/>
      <c r="AQ110" s="219"/>
      <c r="AR110" s="219"/>
      <c r="AS110" s="219"/>
      <c r="AT110" s="219"/>
      <c r="AU110" s="219"/>
      <c r="AV110" s="219"/>
      <c r="AW110" s="219"/>
      <c r="AX110" s="219"/>
      <c r="AY110" s="219"/>
      <c r="AZ110" s="219"/>
      <c r="BA110" s="219"/>
      <c r="BB110" s="219"/>
      <c r="BC110" s="219"/>
      <c r="BD110" s="219"/>
      <c r="BE110" s="219"/>
      <c r="BF110" s="219"/>
      <c r="BG110" s="219"/>
      <c r="BH110" s="219"/>
      <c r="BI110" s="219"/>
      <c r="BJ110" s="219"/>
      <c r="BK110" s="219"/>
      <c r="BL110" s="219"/>
      <c r="BM110" s="219"/>
      <c r="BN110" s="219"/>
      <c r="BO110" s="219"/>
      <c r="BP110" s="219"/>
      <c r="BQ110" s="219"/>
      <c r="BR110" s="219"/>
      <c r="BS110" s="219"/>
      <c r="BT110" s="219"/>
      <c r="BU110" s="219"/>
      <c r="BV110" s="219"/>
      <c r="BW110" s="219"/>
      <c r="BX110" s="219"/>
      <c r="BY110" s="219"/>
      <c r="BZ110" s="219"/>
      <c r="CA110" s="219"/>
      <c r="CB110" s="219"/>
      <c r="CC110" s="219"/>
      <c r="CD110" s="219"/>
      <c r="CE110" s="219"/>
      <c r="CF110" s="219"/>
    </row>
    <row r="111" spans="1:84" s="246" customFormat="1" x14ac:dyDescent="0.25">
      <c r="A111" s="865"/>
      <c r="B111" s="831"/>
      <c r="C111" s="831"/>
      <c r="D111" s="513" t="s">
        <v>37</v>
      </c>
      <c r="E111" s="409"/>
      <c r="F111" s="409"/>
      <c r="G111" s="409"/>
      <c r="H111" s="409"/>
      <c r="I111" s="468"/>
      <c r="J111" s="468"/>
      <c r="K111" s="202"/>
      <c r="L111" s="468"/>
      <c r="M111" s="399"/>
      <c r="N111" s="517"/>
      <c r="P111" s="831"/>
      <c r="Q111" s="831"/>
      <c r="R111" s="831"/>
      <c r="S111" s="831"/>
      <c r="T111" s="831"/>
      <c r="U111" s="831"/>
      <c r="V111" s="831"/>
      <c r="W111" s="839"/>
      <c r="X111" s="839"/>
      <c r="Y111" s="839"/>
      <c r="Z111" s="840"/>
      <c r="AA111" s="1"/>
      <c r="AB111" s="1"/>
      <c r="AC111" s="1"/>
      <c r="AD111" s="1"/>
      <c r="AE111" s="1"/>
      <c r="AF111" s="1"/>
      <c r="AG111" s="1"/>
      <c r="AH111" s="1"/>
      <c r="AI111" s="1"/>
      <c r="AJ111" s="1"/>
      <c r="AK111" s="1"/>
      <c r="AL111" s="1"/>
      <c r="AM111" s="1"/>
      <c r="AN111" s="1"/>
      <c r="AO111" s="1"/>
      <c r="AP111" s="1"/>
      <c r="AQ111" s="219"/>
      <c r="AR111" s="219"/>
      <c r="AS111" s="219"/>
      <c r="AT111" s="219"/>
      <c r="AU111" s="219"/>
      <c r="AV111" s="219"/>
      <c r="AW111" s="219"/>
      <c r="AX111" s="219"/>
      <c r="AY111" s="219"/>
      <c r="AZ111" s="219"/>
      <c r="BA111" s="219"/>
      <c r="BB111" s="219"/>
      <c r="BC111" s="219"/>
      <c r="BD111" s="219"/>
      <c r="BE111" s="219"/>
      <c r="BF111" s="219"/>
      <c r="BG111" s="219"/>
      <c r="BH111" s="219"/>
      <c r="BI111" s="219"/>
      <c r="BJ111" s="219"/>
      <c r="BK111" s="219"/>
      <c r="BL111" s="219"/>
      <c r="BM111" s="219"/>
      <c r="BN111" s="219"/>
      <c r="BO111" s="219"/>
      <c r="BP111" s="219"/>
      <c r="BQ111" s="219"/>
      <c r="BR111" s="219"/>
      <c r="BS111" s="219"/>
      <c r="BT111" s="219"/>
      <c r="BU111" s="219"/>
      <c r="BV111" s="219"/>
      <c r="BW111" s="219"/>
      <c r="BX111" s="219"/>
      <c r="BY111" s="219"/>
      <c r="BZ111" s="219"/>
      <c r="CA111" s="219"/>
      <c r="CB111" s="219"/>
      <c r="CC111" s="219"/>
      <c r="CD111" s="219"/>
      <c r="CE111" s="219"/>
      <c r="CF111" s="219"/>
    </row>
    <row r="112" spans="1:84" s="246" customFormat="1" ht="22.5" x14ac:dyDescent="0.25">
      <c r="A112" s="865"/>
      <c r="B112" s="831"/>
      <c r="C112" s="831"/>
      <c r="D112" s="513" t="s">
        <v>38</v>
      </c>
      <c r="E112" s="415">
        <v>20084180.833333325</v>
      </c>
      <c r="F112" s="415">
        <v>39626686.171110407</v>
      </c>
      <c r="G112" s="415">
        <v>20084180.833333325</v>
      </c>
      <c r="H112" s="415">
        <v>20084180.833333325</v>
      </c>
      <c r="I112" s="468">
        <v>16144944.6666667</v>
      </c>
      <c r="J112" s="468"/>
      <c r="K112" s="202"/>
      <c r="L112" s="468"/>
      <c r="M112" s="399">
        <v>15072277.866666701</v>
      </c>
      <c r="N112" s="517">
        <v>15296211.266666699</v>
      </c>
      <c r="P112" s="831"/>
      <c r="Q112" s="831"/>
      <c r="R112" s="831"/>
      <c r="S112" s="831"/>
      <c r="T112" s="831"/>
      <c r="U112" s="831"/>
      <c r="V112" s="831"/>
      <c r="W112" s="839"/>
      <c r="X112" s="839"/>
      <c r="Y112" s="839"/>
      <c r="Z112" s="840"/>
      <c r="AA112" s="1"/>
      <c r="AB112" s="1"/>
      <c r="AC112" s="1"/>
      <c r="AD112" s="1"/>
      <c r="AE112" s="1"/>
      <c r="AF112" s="1"/>
      <c r="AG112" s="1"/>
      <c r="AH112" s="1"/>
      <c r="AI112" s="1"/>
      <c r="AJ112" s="1"/>
      <c r="AK112" s="1"/>
      <c r="AL112" s="1"/>
      <c r="AM112" s="1"/>
      <c r="AN112" s="1"/>
      <c r="AO112" s="1"/>
      <c r="AP112" s="1"/>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19"/>
      <c r="BR112" s="219"/>
      <c r="BS112" s="219"/>
      <c r="BT112" s="219"/>
      <c r="BU112" s="219"/>
      <c r="BV112" s="219"/>
      <c r="BW112" s="219"/>
      <c r="BX112" s="219"/>
      <c r="BY112" s="219"/>
      <c r="BZ112" s="219"/>
      <c r="CA112" s="219"/>
      <c r="CB112" s="219"/>
      <c r="CC112" s="219"/>
      <c r="CD112" s="219"/>
      <c r="CE112" s="219"/>
      <c r="CF112" s="219"/>
    </row>
    <row r="113" spans="1:84" s="246" customFormat="1" x14ac:dyDescent="0.25">
      <c r="A113" s="865"/>
      <c r="B113" s="831"/>
      <c r="C113" s="831" t="s">
        <v>293</v>
      </c>
      <c r="D113" s="510" t="s">
        <v>34</v>
      </c>
      <c r="E113" s="405" t="e">
        <v>#REF!</v>
      </c>
      <c r="F113" s="405">
        <v>72.3</v>
      </c>
      <c r="G113" s="405">
        <v>72.5</v>
      </c>
      <c r="H113" s="405">
        <v>72.3</v>
      </c>
      <c r="I113" s="405">
        <v>72.3</v>
      </c>
      <c r="J113" s="405"/>
      <c r="K113" s="207">
        <v>72.3</v>
      </c>
      <c r="L113" s="400">
        <v>72.3</v>
      </c>
      <c r="M113" s="517">
        <v>72.3</v>
      </c>
      <c r="N113" s="423">
        <v>72.3</v>
      </c>
      <c r="P113" s="831" t="s">
        <v>281</v>
      </c>
      <c r="Q113" s="831"/>
      <c r="R113" s="831" t="s">
        <v>301</v>
      </c>
      <c r="S113" s="831" t="s">
        <v>302</v>
      </c>
      <c r="T113" s="831" t="s">
        <v>303</v>
      </c>
      <c r="U113" s="831">
        <v>211224</v>
      </c>
      <c r="V113" s="831">
        <v>215866</v>
      </c>
      <c r="W113" s="839" t="s">
        <v>228</v>
      </c>
      <c r="X113" s="839" t="s">
        <v>222</v>
      </c>
      <c r="Y113" s="839" t="s">
        <v>229</v>
      </c>
      <c r="Z113" s="840">
        <v>427090</v>
      </c>
      <c r="AA113" s="1"/>
      <c r="AB113" s="1"/>
      <c r="AC113" s="1"/>
      <c r="AD113" s="1"/>
      <c r="AE113" s="1"/>
      <c r="AF113" s="1"/>
      <c r="AG113" s="1"/>
      <c r="AH113" s="1"/>
      <c r="AI113" s="1"/>
      <c r="AJ113" s="1"/>
      <c r="AK113" s="1"/>
      <c r="AL113" s="1"/>
      <c r="AM113" s="1"/>
      <c r="AN113" s="1"/>
      <c r="AO113" s="1"/>
      <c r="AP113" s="1"/>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19"/>
      <c r="BR113" s="219"/>
      <c r="BS113" s="219"/>
      <c r="BT113" s="219"/>
      <c r="BU113" s="219"/>
      <c r="BV113" s="219"/>
      <c r="BW113" s="219"/>
      <c r="BX113" s="219"/>
      <c r="BY113" s="219"/>
      <c r="BZ113" s="219"/>
      <c r="CA113" s="219"/>
      <c r="CB113" s="219"/>
      <c r="CC113" s="219"/>
      <c r="CD113" s="219"/>
      <c r="CE113" s="219"/>
      <c r="CF113" s="219"/>
    </row>
    <row r="114" spans="1:84" s="246" customFormat="1" x14ac:dyDescent="0.25">
      <c r="A114" s="865"/>
      <c r="B114" s="831"/>
      <c r="C114" s="831"/>
      <c r="D114" s="513" t="s">
        <v>36</v>
      </c>
      <c r="E114" s="468">
        <v>115420200</v>
      </c>
      <c r="F114" s="468">
        <v>83515277.888888896</v>
      </c>
      <c r="G114" s="468">
        <v>115420200</v>
      </c>
      <c r="H114" s="468">
        <v>119917562.5</v>
      </c>
      <c r="I114" s="468">
        <v>119917562.5</v>
      </c>
      <c r="J114" s="468"/>
      <c r="K114" s="202">
        <v>182946500</v>
      </c>
      <c r="L114" s="468">
        <v>81142112.5</v>
      </c>
      <c r="M114" s="399">
        <v>113338625</v>
      </c>
      <c r="N114" s="517">
        <v>113338625</v>
      </c>
      <c r="P114" s="831"/>
      <c r="Q114" s="831"/>
      <c r="R114" s="831"/>
      <c r="S114" s="831"/>
      <c r="T114" s="831"/>
      <c r="U114" s="831"/>
      <c r="V114" s="831"/>
      <c r="W114" s="839"/>
      <c r="X114" s="839"/>
      <c r="Y114" s="839"/>
      <c r="Z114" s="840"/>
      <c r="AA114" s="1"/>
      <c r="AB114" s="1"/>
      <c r="AC114" s="1"/>
      <c r="AD114" s="1"/>
      <c r="AE114" s="1"/>
      <c r="AF114" s="1"/>
      <c r="AG114" s="1"/>
      <c r="AH114" s="1"/>
      <c r="AI114" s="1"/>
      <c r="AJ114" s="1"/>
      <c r="AK114" s="1"/>
      <c r="AL114" s="1"/>
      <c r="AM114" s="1"/>
      <c r="AN114" s="1"/>
      <c r="AO114" s="1"/>
      <c r="AP114" s="1"/>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19"/>
      <c r="BR114" s="219"/>
      <c r="BS114" s="219"/>
      <c r="BT114" s="219"/>
      <c r="BU114" s="219"/>
      <c r="BV114" s="219"/>
      <c r="BW114" s="219"/>
      <c r="BX114" s="219"/>
      <c r="BY114" s="219"/>
      <c r="BZ114" s="219"/>
      <c r="CA114" s="219"/>
      <c r="CB114" s="219"/>
      <c r="CC114" s="219"/>
      <c r="CD114" s="219"/>
      <c r="CE114" s="219"/>
      <c r="CF114" s="219"/>
    </row>
    <row r="115" spans="1:84" s="246" customFormat="1" x14ac:dyDescent="0.25">
      <c r="A115" s="865"/>
      <c r="B115" s="831"/>
      <c r="C115" s="831"/>
      <c r="D115" s="513" t="s">
        <v>37</v>
      </c>
      <c r="E115" s="463"/>
      <c r="F115" s="463"/>
      <c r="G115" s="463"/>
      <c r="H115" s="463"/>
      <c r="I115" s="463"/>
      <c r="J115" s="468"/>
      <c r="K115" s="202"/>
      <c r="L115" s="468"/>
      <c r="M115" s="399"/>
      <c r="N115" s="517"/>
      <c r="P115" s="831"/>
      <c r="Q115" s="831"/>
      <c r="R115" s="831"/>
      <c r="S115" s="831"/>
      <c r="T115" s="831"/>
      <c r="U115" s="831"/>
      <c r="V115" s="831"/>
      <c r="W115" s="839"/>
      <c r="X115" s="839"/>
      <c r="Y115" s="839"/>
      <c r="Z115" s="840"/>
      <c r="AA115" s="1"/>
      <c r="AB115" s="1"/>
      <c r="AC115" s="1"/>
      <c r="AD115" s="1"/>
      <c r="AE115" s="1"/>
      <c r="AF115" s="1"/>
      <c r="AG115" s="1"/>
      <c r="AH115" s="1"/>
      <c r="AI115" s="1"/>
      <c r="AJ115" s="1"/>
      <c r="AK115" s="1"/>
      <c r="AL115" s="1"/>
      <c r="AM115" s="1"/>
      <c r="AN115" s="1"/>
      <c r="AO115" s="1"/>
      <c r="AP115" s="1"/>
      <c r="AQ115" s="219"/>
      <c r="AR115" s="219"/>
      <c r="AS115" s="219"/>
      <c r="AT115" s="219"/>
      <c r="AU115" s="219"/>
      <c r="AV115" s="219"/>
      <c r="AW115" s="219"/>
      <c r="AX115" s="219"/>
      <c r="AY115" s="219"/>
      <c r="AZ115" s="219"/>
      <c r="BA115" s="219"/>
      <c r="BB115" s="219"/>
      <c r="BC115" s="219"/>
      <c r="BD115" s="219"/>
      <c r="BE115" s="219"/>
      <c r="BF115" s="219"/>
      <c r="BG115" s="219"/>
      <c r="BH115" s="219"/>
      <c r="BI115" s="219"/>
      <c r="BJ115" s="219"/>
      <c r="BK115" s="219"/>
      <c r="BL115" s="219"/>
      <c r="BM115" s="219"/>
      <c r="BN115" s="219"/>
      <c r="BO115" s="219"/>
      <c r="BP115" s="219"/>
      <c r="BQ115" s="219"/>
      <c r="BR115" s="219"/>
      <c r="BS115" s="219"/>
      <c r="BT115" s="219"/>
      <c r="BU115" s="219"/>
      <c r="BV115" s="219"/>
      <c r="BW115" s="219"/>
      <c r="BX115" s="219"/>
      <c r="BY115" s="219"/>
      <c r="BZ115" s="219"/>
      <c r="CA115" s="219"/>
      <c r="CB115" s="219"/>
      <c r="CC115" s="219"/>
      <c r="CD115" s="219"/>
      <c r="CE115" s="219"/>
      <c r="CF115" s="219"/>
    </row>
    <row r="116" spans="1:84" s="246" customFormat="1" ht="22.5" x14ac:dyDescent="0.25">
      <c r="A116" s="865"/>
      <c r="B116" s="831"/>
      <c r="C116" s="831"/>
      <c r="D116" s="513" t="s">
        <v>38</v>
      </c>
      <c r="E116" s="468">
        <v>20084180.833333325</v>
      </c>
      <c r="F116" s="468">
        <v>84608357.126500905</v>
      </c>
      <c r="G116" s="468">
        <v>20084180.833333325</v>
      </c>
      <c r="H116" s="468">
        <v>20084180.833333325</v>
      </c>
      <c r="I116" s="468">
        <v>16144944.6666667</v>
      </c>
      <c r="J116" s="468"/>
      <c r="K116" s="202"/>
      <c r="L116" s="468">
        <v>12062514</v>
      </c>
      <c r="M116" s="399">
        <v>15072277.866666701</v>
      </c>
      <c r="N116" s="517">
        <v>15296211.266666699</v>
      </c>
      <c r="P116" s="831"/>
      <c r="Q116" s="831"/>
      <c r="R116" s="831"/>
      <c r="S116" s="831"/>
      <c r="T116" s="831"/>
      <c r="U116" s="831"/>
      <c r="V116" s="831"/>
      <c r="W116" s="839"/>
      <c r="X116" s="839"/>
      <c r="Y116" s="839"/>
      <c r="Z116" s="840"/>
      <c r="AA116" s="1"/>
      <c r="AB116" s="1"/>
      <c r="AC116" s="1"/>
      <c r="AD116" s="1"/>
      <c r="AE116" s="1"/>
      <c r="AF116" s="1"/>
      <c r="AG116" s="1"/>
      <c r="AH116" s="1"/>
      <c r="AI116" s="1"/>
      <c r="AJ116" s="1"/>
      <c r="AK116" s="1"/>
      <c r="AL116" s="1"/>
      <c r="AM116" s="1"/>
      <c r="AN116" s="1"/>
      <c r="AO116" s="1"/>
      <c r="AP116" s="1"/>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c r="BN116" s="219"/>
      <c r="BO116" s="219"/>
      <c r="BP116" s="219"/>
      <c r="BQ116" s="219"/>
      <c r="BR116" s="219"/>
      <c r="BS116" s="219"/>
      <c r="BT116" s="219"/>
      <c r="BU116" s="219"/>
      <c r="BV116" s="219"/>
      <c r="BW116" s="219"/>
      <c r="BX116" s="219"/>
      <c r="BY116" s="219"/>
      <c r="BZ116" s="219"/>
      <c r="CA116" s="219"/>
      <c r="CB116" s="219"/>
      <c r="CC116" s="219"/>
      <c r="CD116" s="219"/>
      <c r="CE116" s="219"/>
      <c r="CF116" s="219"/>
    </row>
    <row r="117" spans="1:84" s="246" customFormat="1" x14ac:dyDescent="0.25">
      <c r="A117" s="865"/>
      <c r="B117" s="831"/>
      <c r="C117" s="831" t="s">
        <v>294</v>
      </c>
      <c r="D117" s="510" t="s">
        <v>34</v>
      </c>
      <c r="E117" s="393">
        <v>94.5</v>
      </c>
      <c r="F117" s="393">
        <v>86.71</v>
      </c>
      <c r="G117" s="393">
        <v>94.5</v>
      </c>
      <c r="H117" s="393">
        <v>92.1</v>
      </c>
      <c r="I117" s="393">
        <v>92.1</v>
      </c>
      <c r="J117" s="393"/>
      <c r="K117" s="201">
        <v>150</v>
      </c>
      <c r="L117" s="397">
        <v>86.71</v>
      </c>
      <c r="M117" s="529">
        <v>90.4</v>
      </c>
      <c r="N117" s="423">
        <v>90.9</v>
      </c>
      <c r="P117" s="842" t="s">
        <v>281</v>
      </c>
      <c r="Q117" s="841" t="s">
        <v>282</v>
      </c>
      <c r="R117" s="839" t="s">
        <v>283</v>
      </c>
      <c r="S117" s="841" t="s">
        <v>291</v>
      </c>
      <c r="T117" s="837" t="s">
        <v>289</v>
      </c>
      <c r="U117" s="839">
        <v>1357</v>
      </c>
      <c r="V117" s="839">
        <v>1226</v>
      </c>
      <c r="W117" s="839" t="s">
        <v>228</v>
      </c>
      <c r="X117" s="839" t="s">
        <v>222</v>
      </c>
      <c r="Y117" s="839" t="s">
        <v>229</v>
      </c>
      <c r="Z117" s="840">
        <v>2583</v>
      </c>
      <c r="AA117" s="1"/>
      <c r="AB117" s="1"/>
      <c r="AC117" s="1"/>
      <c r="AD117" s="1"/>
      <c r="AE117" s="1"/>
      <c r="AF117" s="1"/>
      <c r="AG117" s="1"/>
      <c r="AH117" s="1"/>
      <c r="AI117" s="1"/>
      <c r="AJ117" s="1"/>
      <c r="AK117" s="1"/>
      <c r="AL117" s="1"/>
      <c r="AM117" s="1"/>
      <c r="AN117" s="1"/>
      <c r="AO117" s="1"/>
      <c r="AP117" s="1"/>
      <c r="AQ117" s="219"/>
      <c r="AR117" s="219"/>
      <c r="AS117" s="219"/>
      <c r="AT117" s="219"/>
      <c r="AU117" s="219"/>
      <c r="AV117" s="219"/>
      <c r="AW117" s="219"/>
      <c r="AX117" s="219"/>
      <c r="AY117" s="219"/>
      <c r="AZ117" s="219"/>
      <c r="BA117" s="219"/>
      <c r="BB117" s="219"/>
      <c r="BC117" s="219"/>
      <c r="BD117" s="219"/>
      <c r="BE117" s="219"/>
      <c r="BF117" s="219"/>
      <c r="BG117" s="219"/>
      <c r="BH117" s="219"/>
      <c r="BI117" s="219"/>
      <c r="BJ117" s="219"/>
      <c r="BK117" s="219"/>
      <c r="BL117" s="219"/>
      <c r="BM117" s="219"/>
      <c r="BN117" s="219"/>
      <c r="BO117" s="219"/>
      <c r="BP117" s="219"/>
      <c r="BQ117" s="219"/>
      <c r="BR117" s="219"/>
      <c r="BS117" s="219"/>
      <c r="BT117" s="219"/>
      <c r="BU117" s="219"/>
      <c r="BV117" s="219"/>
      <c r="BW117" s="219"/>
      <c r="BX117" s="219"/>
      <c r="BY117" s="219"/>
      <c r="BZ117" s="219"/>
      <c r="CA117" s="219"/>
      <c r="CB117" s="219"/>
      <c r="CC117" s="219"/>
      <c r="CD117" s="219"/>
      <c r="CE117" s="219"/>
      <c r="CF117" s="219"/>
    </row>
    <row r="118" spans="1:84" s="246" customFormat="1" x14ac:dyDescent="0.25">
      <c r="A118" s="865"/>
      <c r="B118" s="831"/>
      <c r="C118" s="831"/>
      <c r="D118" s="513" t="s">
        <v>36</v>
      </c>
      <c r="E118" s="468">
        <v>545583350</v>
      </c>
      <c r="F118" s="468">
        <v>83515277.888888896</v>
      </c>
      <c r="G118" s="468">
        <v>545583350</v>
      </c>
      <c r="H118" s="468">
        <v>461796838.5</v>
      </c>
      <c r="I118" s="468">
        <v>461796838.5</v>
      </c>
      <c r="J118" s="468"/>
      <c r="K118" s="202">
        <v>182946500</v>
      </c>
      <c r="L118" s="468">
        <v>81142112.5</v>
      </c>
      <c r="M118" s="399">
        <v>112950625</v>
      </c>
      <c r="N118" s="517">
        <v>113338625</v>
      </c>
      <c r="P118" s="842"/>
      <c r="Q118" s="841"/>
      <c r="R118" s="839"/>
      <c r="S118" s="841"/>
      <c r="T118" s="837"/>
      <c r="U118" s="839"/>
      <c r="V118" s="839"/>
      <c r="W118" s="839"/>
      <c r="X118" s="839"/>
      <c r="Y118" s="839"/>
      <c r="Z118" s="840"/>
      <c r="AA118" s="1"/>
      <c r="AB118" s="1"/>
      <c r="AC118" s="1"/>
      <c r="AD118" s="1"/>
      <c r="AE118" s="1"/>
      <c r="AF118" s="1"/>
      <c r="AG118" s="1"/>
      <c r="AH118" s="1"/>
      <c r="AI118" s="1"/>
      <c r="AJ118" s="1"/>
      <c r="AK118" s="1"/>
      <c r="AL118" s="1"/>
      <c r="AM118" s="1"/>
      <c r="AN118" s="1"/>
      <c r="AO118" s="1"/>
      <c r="AP118" s="1"/>
      <c r="AQ118" s="219"/>
      <c r="AR118" s="219"/>
      <c r="AS118" s="219"/>
      <c r="AT118" s="219"/>
      <c r="AU118" s="219"/>
      <c r="AV118" s="219"/>
      <c r="AW118" s="219"/>
      <c r="AX118" s="219"/>
      <c r="AY118" s="219"/>
      <c r="AZ118" s="219"/>
      <c r="BA118" s="219"/>
      <c r="BB118" s="219"/>
      <c r="BC118" s="219"/>
      <c r="BD118" s="219"/>
      <c r="BE118" s="219"/>
      <c r="BF118" s="219"/>
      <c r="BG118" s="219"/>
      <c r="BH118" s="219"/>
      <c r="BI118" s="219"/>
      <c r="BJ118" s="219"/>
      <c r="BK118" s="219"/>
      <c r="BL118" s="219"/>
      <c r="BM118" s="219"/>
      <c r="BN118" s="219"/>
      <c r="BO118" s="219"/>
      <c r="BP118" s="219"/>
      <c r="BQ118" s="219"/>
      <c r="BR118" s="219"/>
      <c r="BS118" s="219"/>
      <c r="BT118" s="219"/>
      <c r="BU118" s="219"/>
      <c r="BV118" s="219"/>
      <c r="BW118" s="219"/>
      <c r="BX118" s="219"/>
      <c r="BY118" s="219"/>
      <c r="BZ118" s="219"/>
      <c r="CA118" s="219"/>
      <c r="CB118" s="219"/>
      <c r="CC118" s="219"/>
      <c r="CD118" s="219"/>
      <c r="CE118" s="219"/>
      <c r="CF118" s="219"/>
    </row>
    <row r="119" spans="1:84" s="246" customFormat="1" x14ac:dyDescent="0.25">
      <c r="A119" s="865"/>
      <c r="B119" s="831"/>
      <c r="C119" s="831"/>
      <c r="D119" s="513" t="s">
        <v>37</v>
      </c>
      <c r="E119" s="463"/>
      <c r="F119" s="463"/>
      <c r="G119" s="463"/>
      <c r="H119" s="463"/>
      <c r="I119" s="468"/>
      <c r="J119" s="468"/>
      <c r="K119" s="202"/>
      <c r="L119" s="468"/>
      <c r="M119" s="399"/>
      <c r="N119" s="517"/>
      <c r="P119" s="842"/>
      <c r="Q119" s="841"/>
      <c r="R119" s="839"/>
      <c r="S119" s="841"/>
      <c r="T119" s="837"/>
      <c r="U119" s="839"/>
      <c r="V119" s="839"/>
      <c r="W119" s="839"/>
      <c r="X119" s="839"/>
      <c r="Y119" s="839"/>
      <c r="Z119" s="840"/>
      <c r="AA119" s="1"/>
      <c r="AB119" s="1"/>
      <c r="AC119" s="1"/>
      <c r="AD119" s="1"/>
      <c r="AE119" s="1"/>
      <c r="AF119" s="1"/>
      <c r="AG119" s="1"/>
      <c r="AH119" s="1"/>
      <c r="AI119" s="1"/>
      <c r="AJ119" s="1"/>
      <c r="AK119" s="1"/>
      <c r="AL119" s="1"/>
      <c r="AM119" s="1"/>
      <c r="AN119" s="1"/>
      <c r="AO119" s="1"/>
      <c r="AP119" s="1"/>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c r="BX119" s="219"/>
      <c r="BY119" s="219"/>
      <c r="BZ119" s="219"/>
      <c r="CA119" s="219"/>
      <c r="CB119" s="219"/>
      <c r="CC119" s="219"/>
      <c r="CD119" s="219"/>
      <c r="CE119" s="219"/>
      <c r="CF119" s="219"/>
    </row>
    <row r="120" spans="1:84" s="246" customFormat="1" ht="22.5" x14ac:dyDescent="0.25">
      <c r="A120" s="865"/>
      <c r="B120" s="831"/>
      <c r="C120" s="831"/>
      <c r="D120" s="513" t="s">
        <v>38</v>
      </c>
      <c r="E120" s="468">
        <v>20084180.833333325</v>
      </c>
      <c r="F120" s="468">
        <v>100894434.4749224</v>
      </c>
      <c r="G120" s="468">
        <v>20084180.833333325</v>
      </c>
      <c r="H120" s="468">
        <v>20084180.833333325</v>
      </c>
      <c r="I120" s="468">
        <v>199478278</v>
      </c>
      <c r="J120" s="468"/>
      <c r="K120" s="202"/>
      <c r="L120" s="468">
        <v>12062514</v>
      </c>
      <c r="M120" s="399">
        <v>15072277.866666701</v>
      </c>
      <c r="N120" s="517">
        <v>160465803.93333399</v>
      </c>
      <c r="P120" s="842"/>
      <c r="Q120" s="841"/>
      <c r="R120" s="839"/>
      <c r="S120" s="841"/>
      <c r="T120" s="837"/>
      <c r="U120" s="839"/>
      <c r="V120" s="839"/>
      <c r="W120" s="839"/>
      <c r="X120" s="839"/>
      <c r="Y120" s="839"/>
      <c r="Z120" s="840"/>
      <c r="AA120" s="1"/>
      <c r="AB120" s="1"/>
      <c r="AC120" s="1"/>
      <c r="AD120" s="1"/>
      <c r="AE120" s="1"/>
      <c r="AF120" s="1"/>
      <c r="AG120" s="1"/>
      <c r="AH120" s="1"/>
      <c r="AI120" s="1"/>
      <c r="AJ120" s="1"/>
      <c r="AK120" s="1"/>
      <c r="AL120" s="1"/>
      <c r="AM120" s="1"/>
      <c r="AN120" s="1"/>
      <c r="AO120" s="1"/>
      <c r="AP120" s="1"/>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19"/>
      <c r="BR120" s="219"/>
      <c r="BS120" s="219"/>
      <c r="BT120" s="219"/>
      <c r="BU120" s="219"/>
      <c r="BV120" s="219"/>
      <c r="BW120" s="219"/>
      <c r="BX120" s="219"/>
      <c r="BY120" s="219"/>
      <c r="BZ120" s="219"/>
      <c r="CA120" s="219"/>
      <c r="CB120" s="219"/>
      <c r="CC120" s="219"/>
      <c r="CD120" s="219"/>
      <c r="CE120" s="219"/>
      <c r="CF120" s="219"/>
    </row>
    <row r="121" spans="1:84" s="246" customFormat="1" x14ac:dyDescent="0.25">
      <c r="A121" s="865"/>
      <c r="B121" s="831"/>
      <c r="C121" s="837" t="s">
        <v>295</v>
      </c>
      <c r="D121" s="510" t="s">
        <v>34</v>
      </c>
      <c r="E121" s="393" t="e">
        <v>#REF!</v>
      </c>
      <c r="F121" s="393">
        <v>30</v>
      </c>
      <c r="G121" s="393">
        <v>221.4</v>
      </c>
      <c r="H121" s="393">
        <v>30</v>
      </c>
      <c r="I121" s="393">
        <v>30</v>
      </c>
      <c r="J121" s="393"/>
      <c r="K121" s="201">
        <v>30</v>
      </c>
      <c r="L121" s="393">
        <v>30</v>
      </c>
      <c r="M121" s="405"/>
      <c r="N121" s="423">
        <v>30</v>
      </c>
      <c r="P121" s="842" t="s">
        <v>304</v>
      </c>
      <c r="Q121" s="841" t="s">
        <v>305</v>
      </c>
      <c r="R121" s="839"/>
      <c r="S121" s="841" t="s">
        <v>306</v>
      </c>
      <c r="T121" s="837" t="s">
        <v>289</v>
      </c>
      <c r="U121" s="839">
        <v>171735</v>
      </c>
      <c r="V121" s="839">
        <v>178350</v>
      </c>
      <c r="W121" s="839" t="s">
        <v>228</v>
      </c>
      <c r="X121" s="839" t="s">
        <v>222</v>
      </c>
      <c r="Y121" s="839" t="s">
        <v>229</v>
      </c>
      <c r="Z121" s="840">
        <v>350085</v>
      </c>
      <c r="AA121" s="1"/>
      <c r="AB121" s="1"/>
      <c r="AC121" s="1"/>
      <c r="AD121" s="1"/>
      <c r="AE121" s="1"/>
      <c r="AF121" s="1"/>
      <c r="AG121" s="1"/>
      <c r="AH121" s="1"/>
      <c r="AI121" s="1"/>
      <c r="AJ121" s="1"/>
      <c r="AK121" s="1"/>
      <c r="AL121" s="1"/>
      <c r="AM121" s="1"/>
      <c r="AN121" s="1"/>
      <c r="AO121" s="1"/>
      <c r="AP121" s="1"/>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N121" s="219"/>
      <c r="BO121" s="219"/>
      <c r="BP121" s="219"/>
      <c r="BQ121" s="219"/>
      <c r="BR121" s="219"/>
      <c r="BS121" s="219"/>
      <c r="BT121" s="219"/>
      <c r="BU121" s="219"/>
      <c r="BV121" s="219"/>
      <c r="BW121" s="219"/>
      <c r="BX121" s="219"/>
      <c r="BY121" s="219"/>
      <c r="BZ121" s="219"/>
      <c r="CA121" s="219"/>
      <c r="CB121" s="219"/>
      <c r="CC121" s="219"/>
      <c r="CD121" s="219"/>
      <c r="CE121" s="219"/>
      <c r="CF121" s="219"/>
    </row>
    <row r="122" spans="1:84" s="246" customFormat="1" x14ac:dyDescent="0.25">
      <c r="A122" s="865"/>
      <c r="B122" s="831"/>
      <c r="C122" s="837"/>
      <c r="D122" s="513" t="s">
        <v>36</v>
      </c>
      <c r="E122" s="414">
        <v>83083350</v>
      </c>
      <c r="F122" s="414">
        <v>186791666.66666669</v>
      </c>
      <c r="G122" s="414">
        <v>83083350</v>
      </c>
      <c r="H122" s="468">
        <v>119917562.5</v>
      </c>
      <c r="I122" s="468">
        <v>119917562.5</v>
      </c>
      <c r="J122" s="468"/>
      <c r="K122" s="202">
        <v>182946500</v>
      </c>
      <c r="L122" s="468">
        <v>81142112.5</v>
      </c>
      <c r="M122" s="399">
        <v>113726625</v>
      </c>
      <c r="N122" s="517">
        <v>113338625</v>
      </c>
      <c r="P122" s="842"/>
      <c r="Q122" s="841"/>
      <c r="R122" s="839"/>
      <c r="S122" s="841"/>
      <c r="T122" s="837"/>
      <c r="U122" s="839"/>
      <c r="V122" s="839"/>
      <c r="W122" s="839"/>
      <c r="X122" s="839"/>
      <c r="Y122" s="839"/>
      <c r="Z122" s="840"/>
      <c r="AA122" s="1"/>
      <c r="AB122" s="1"/>
      <c r="AC122" s="1"/>
      <c r="AD122" s="1"/>
      <c r="AE122" s="1"/>
      <c r="AF122" s="1"/>
      <c r="AG122" s="1"/>
      <c r="AH122" s="1"/>
      <c r="AI122" s="1"/>
      <c r="AJ122" s="1"/>
      <c r="AK122" s="1"/>
      <c r="AL122" s="1"/>
      <c r="AM122" s="1"/>
      <c r="AN122" s="1"/>
      <c r="AO122" s="1"/>
      <c r="AP122" s="1"/>
      <c r="AQ122" s="219"/>
      <c r="AR122" s="219"/>
      <c r="AS122" s="219"/>
      <c r="AT122" s="219"/>
      <c r="AU122" s="219"/>
      <c r="AV122" s="219"/>
      <c r="AW122" s="219"/>
      <c r="AX122" s="219"/>
      <c r="AY122" s="219"/>
      <c r="AZ122" s="219"/>
      <c r="BA122" s="219"/>
      <c r="BB122" s="219"/>
      <c r="BC122" s="219"/>
      <c r="BD122" s="219"/>
      <c r="BE122" s="219"/>
      <c r="BF122" s="219"/>
      <c r="BG122" s="219"/>
      <c r="BH122" s="219"/>
      <c r="BI122" s="219"/>
      <c r="BJ122" s="219"/>
      <c r="BK122" s="219"/>
      <c r="BL122" s="219"/>
      <c r="BM122" s="219"/>
      <c r="BN122" s="219"/>
      <c r="BO122" s="219"/>
      <c r="BP122" s="219"/>
      <c r="BQ122" s="219"/>
      <c r="BR122" s="219"/>
      <c r="BS122" s="219"/>
      <c r="BT122" s="219"/>
      <c r="BU122" s="219"/>
      <c r="BV122" s="219"/>
      <c r="BW122" s="219"/>
      <c r="BX122" s="219"/>
      <c r="BY122" s="219"/>
      <c r="BZ122" s="219"/>
      <c r="CA122" s="219"/>
      <c r="CB122" s="219"/>
      <c r="CC122" s="219"/>
      <c r="CD122" s="219"/>
      <c r="CE122" s="219"/>
      <c r="CF122" s="219"/>
    </row>
    <row r="123" spans="1:84" s="246" customFormat="1" x14ac:dyDescent="0.25">
      <c r="A123" s="865"/>
      <c r="B123" s="831"/>
      <c r="C123" s="837"/>
      <c r="D123" s="513" t="s">
        <v>37</v>
      </c>
      <c r="E123" s="463"/>
      <c r="F123" s="463"/>
      <c r="G123" s="463"/>
      <c r="H123" s="463"/>
      <c r="I123" s="468"/>
      <c r="J123" s="468"/>
      <c r="K123" s="202"/>
      <c r="L123" s="468"/>
      <c r="M123" s="399"/>
      <c r="N123" s="517"/>
      <c r="P123" s="842"/>
      <c r="Q123" s="841"/>
      <c r="R123" s="839"/>
      <c r="S123" s="841"/>
      <c r="T123" s="837"/>
      <c r="U123" s="839"/>
      <c r="V123" s="839"/>
      <c r="W123" s="839"/>
      <c r="X123" s="839"/>
      <c r="Y123" s="839"/>
      <c r="Z123" s="840"/>
      <c r="AA123" s="1"/>
      <c r="AB123" s="1"/>
      <c r="AC123" s="1"/>
      <c r="AD123" s="1"/>
      <c r="AE123" s="1"/>
      <c r="AF123" s="1"/>
      <c r="AG123" s="1"/>
      <c r="AH123" s="1"/>
      <c r="AI123" s="1"/>
      <c r="AJ123" s="1"/>
      <c r="AK123" s="1"/>
      <c r="AL123" s="1"/>
      <c r="AM123" s="1"/>
      <c r="AN123" s="1"/>
      <c r="AO123" s="1"/>
      <c r="AP123" s="1"/>
      <c r="AQ123" s="219"/>
      <c r="AR123" s="219"/>
      <c r="AS123" s="219"/>
      <c r="AT123" s="219"/>
      <c r="AU123" s="219"/>
      <c r="AV123" s="219"/>
      <c r="AW123" s="219"/>
      <c r="AX123" s="219"/>
      <c r="AY123" s="219"/>
      <c r="AZ123" s="219"/>
      <c r="BA123" s="219"/>
      <c r="BB123" s="219"/>
      <c r="BC123" s="219"/>
      <c r="BD123" s="219"/>
      <c r="BE123" s="219"/>
      <c r="BF123" s="219"/>
      <c r="BG123" s="219"/>
      <c r="BH123" s="219"/>
      <c r="BI123" s="219"/>
      <c r="BJ123" s="219"/>
      <c r="BK123" s="219"/>
      <c r="BL123" s="219"/>
      <c r="BM123" s="219"/>
      <c r="BN123" s="219"/>
      <c r="BO123" s="219"/>
      <c r="BP123" s="219"/>
      <c r="BQ123" s="219"/>
      <c r="BR123" s="219"/>
      <c r="BS123" s="219"/>
      <c r="BT123" s="219"/>
      <c r="BU123" s="219"/>
      <c r="BV123" s="219"/>
      <c r="BW123" s="219"/>
      <c r="BX123" s="219"/>
      <c r="BY123" s="219"/>
      <c r="BZ123" s="219"/>
      <c r="CA123" s="219"/>
      <c r="CB123" s="219"/>
      <c r="CC123" s="219"/>
      <c r="CD123" s="219"/>
      <c r="CE123" s="219"/>
      <c r="CF123" s="219"/>
    </row>
    <row r="124" spans="1:84" s="246" customFormat="1" ht="22.5" x14ac:dyDescent="0.25">
      <c r="A124" s="865"/>
      <c r="B124" s="831"/>
      <c r="C124" s="837"/>
      <c r="D124" s="513" t="s">
        <v>38</v>
      </c>
      <c r="E124" s="468">
        <v>250388000</v>
      </c>
      <c r="F124" s="468">
        <v>61469204.327178806</v>
      </c>
      <c r="G124" s="468">
        <v>250388000</v>
      </c>
      <c r="H124" s="468">
        <v>250388000</v>
      </c>
      <c r="I124" s="468">
        <v>199478278</v>
      </c>
      <c r="J124" s="468"/>
      <c r="K124" s="202"/>
      <c r="L124" s="468">
        <v>15011952</v>
      </c>
      <c r="M124" s="399">
        <v>107445385.8666667</v>
      </c>
      <c r="N124" s="517">
        <v>160465803.93333399</v>
      </c>
      <c r="P124" s="842"/>
      <c r="Q124" s="841"/>
      <c r="R124" s="839"/>
      <c r="S124" s="841"/>
      <c r="T124" s="837"/>
      <c r="U124" s="839"/>
      <c r="V124" s="839"/>
      <c r="W124" s="839"/>
      <c r="X124" s="839"/>
      <c r="Y124" s="839"/>
      <c r="Z124" s="840"/>
      <c r="AA124" s="1"/>
      <c r="AB124" s="1"/>
      <c r="AC124" s="1"/>
      <c r="AD124" s="1"/>
      <c r="AE124" s="1"/>
      <c r="AF124" s="1"/>
      <c r="AG124" s="1"/>
      <c r="AH124" s="1"/>
      <c r="AI124" s="1"/>
      <c r="AJ124" s="1"/>
      <c r="AK124" s="1"/>
      <c r="AL124" s="1"/>
      <c r="AM124" s="1"/>
      <c r="AN124" s="1"/>
      <c r="AO124" s="1"/>
      <c r="AP124" s="1"/>
      <c r="AQ124" s="219"/>
      <c r="AR124" s="219"/>
      <c r="AS124" s="219"/>
      <c r="AT124" s="219"/>
      <c r="AU124" s="219"/>
      <c r="AV124" s="219"/>
      <c r="AW124" s="219"/>
      <c r="AX124" s="219"/>
      <c r="AY124" s="219"/>
      <c r="AZ124" s="219"/>
      <c r="BA124" s="219"/>
      <c r="BB124" s="219"/>
      <c r="BC124" s="219"/>
      <c r="BD124" s="219"/>
      <c r="BE124" s="219"/>
      <c r="BF124" s="219"/>
      <c r="BG124" s="219"/>
      <c r="BH124" s="219"/>
      <c r="BI124" s="219"/>
      <c r="BJ124" s="219"/>
      <c r="BK124" s="219"/>
      <c r="BL124" s="219"/>
      <c r="BM124" s="219"/>
      <c r="BN124" s="219"/>
      <c r="BO124" s="219"/>
      <c r="BP124" s="219"/>
      <c r="BQ124" s="219"/>
      <c r="BR124" s="219"/>
      <c r="BS124" s="219"/>
      <c r="BT124" s="219"/>
      <c r="BU124" s="219"/>
      <c r="BV124" s="219"/>
      <c r="BW124" s="219"/>
      <c r="BX124" s="219"/>
      <c r="BY124" s="219"/>
      <c r="BZ124" s="219"/>
      <c r="CA124" s="219"/>
      <c r="CB124" s="219"/>
      <c r="CC124" s="219"/>
      <c r="CD124" s="219"/>
      <c r="CE124" s="219"/>
      <c r="CF124" s="219"/>
    </row>
    <row r="125" spans="1:84" s="246" customFormat="1" x14ac:dyDescent="0.25">
      <c r="A125" s="865"/>
      <c r="B125" s="831"/>
      <c r="C125" s="843" t="s">
        <v>296</v>
      </c>
      <c r="D125" s="510" t="s">
        <v>34</v>
      </c>
      <c r="E125" s="393" t="e">
        <v>#REF!</v>
      </c>
      <c r="F125" s="393">
        <v>33.39</v>
      </c>
      <c r="G125" s="393">
        <v>46</v>
      </c>
      <c r="H125" s="393">
        <v>46</v>
      </c>
      <c r="I125" s="393">
        <v>46</v>
      </c>
      <c r="J125" s="397"/>
      <c r="K125" s="211">
        <v>46</v>
      </c>
      <c r="L125" s="393">
        <v>33.39</v>
      </c>
      <c r="M125" s="405"/>
      <c r="N125" s="517">
        <v>33.39</v>
      </c>
      <c r="P125" s="842" t="s">
        <v>308</v>
      </c>
      <c r="Q125" s="841"/>
      <c r="R125" s="839"/>
      <c r="S125" s="841" t="s">
        <v>307</v>
      </c>
      <c r="T125" s="837" t="s">
        <v>289</v>
      </c>
      <c r="U125" s="839">
        <v>171735</v>
      </c>
      <c r="V125" s="839">
        <v>178350</v>
      </c>
      <c r="W125" s="839" t="s">
        <v>228</v>
      </c>
      <c r="X125" s="839" t="s">
        <v>222</v>
      </c>
      <c r="Y125" s="839" t="s">
        <v>229</v>
      </c>
      <c r="Z125" s="840">
        <v>350085</v>
      </c>
      <c r="AA125" s="1"/>
      <c r="AB125" s="1"/>
      <c r="AC125" s="1"/>
      <c r="AD125" s="1"/>
      <c r="AE125" s="1"/>
      <c r="AF125" s="1"/>
      <c r="AG125" s="1"/>
      <c r="AH125" s="1"/>
      <c r="AI125" s="1"/>
      <c r="AJ125" s="1"/>
      <c r="AK125" s="1"/>
      <c r="AL125" s="1"/>
      <c r="AM125" s="1"/>
      <c r="AN125" s="1"/>
      <c r="AO125" s="1"/>
      <c r="AP125" s="1"/>
      <c r="AQ125" s="219"/>
      <c r="AR125" s="219"/>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19"/>
      <c r="BP125" s="219"/>
      <c r="BQ125" s="219"/>
      <c r="BR125" s="219"/>
      <c r="BS125" s="219"/>
      <c r="BT125" s="219"/>
      <c r="BU125" s="219"/>
      <c r="BV125" s="219"/>
      <c r="BW125" s="219"/>
      <c r="BX125" s="219"/>
      <c r="BY125" s="219"/>
      <c r="BZ125" s="219"/>
      <c r="CA125" s="219"/>
      <c r="CB125" s="219"/>
      <c r="CC125" s="219"/>
      <c r="CD125" s="219"/>
      <c r="CE125" s="219"/>
      <c r="CF125" s="219"/>
    </row>
    <row r="126" spans="1:84" s="246" customFormat="1" x14ac:dyDescent="0.25">
      <c r="A126" s="865"/>
      <c r="B126" s="831"/>
      <c r="C126" s="843"/>
      <c r="D126" s="513" t="s">
        <v>36</v>
      </c>
      <c r="E126" s="414">
        <v>161492100</v>
      </c>
      <c r="F126" s="414">
        <v>549161666.66666675</v>
      </c>
      <c r="G126" s="414">
        <v>161492100</v>
      </c>
      <c r="H126" s="468">
        <v>198326312.5</v>
      </c>
      <c r="I126" s="468">
        <v>198326312.5</v>
      </c>
      <c r="J126" s="468"/>
      <c r="K126" s="202">
        <v>182946500</v>
      </c>
      <c r="L126" s="468">
        <v>81142112.5</v>
      </c>
      <c r="M126" s="399">
        <v>191747375</v>
      </c>
      <c r="N126" s="517">
        <v>191747375</v>
      </c>
      <c r="P126" s="842"/>
      <c r="Q126" s="841"/>
      <c r="R126" s="839"/>
      <c r="S126" s="841"/>
      <c r="T126" s="837"/>
      <c r="U126" s="839"/>
      <c r="V126" s="839"/>
      <c r="W126" s="839"/>
      <c r="X126" s="839"/>
      <c r="Y126" s="839"/>
      <c r="Z126" s="840"/>
      <c r="AA126" s="1"/>
      <c r="AB126" s="1"/>
      <c r="AC126" s="1"/>
      <c r="AD126" s="1"/>
      <c r="AE126" s="1"/>
      <c r="AF126" s="1"/>
      <c r="AG126" s="1"/>
      <c r="AH126" s="1"/>
      <c r="AI126" s="1"/>
      <c r="AJ126" s="1"/>
      <c r="AK126" s="1"/>
      <c r="AL126" s="1"/>
      <c r="AM126" s="1"/>
      <c r="AN126" s="1"/>
      <c r="AO126" s="1"/>
      <c r="AP126" s="1"/>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19"/>
      <c r="BR126" s="219"/>
      <c r="BS126" s="219"/>
      <c r="BT126" s="219"/>
      <c r="BU126" s="219"/>
      <c r="BV126" s="219"/>
      <c r="BW126" s="219"/>
      <c r="BX126" s="219"/>
      <c r="BY126" s="219"/>
      <c r="BZ126" s="219"/>
      <c r="CA126" s="219"/>
      <c r="CB126" s="219"/>
      <c r="CC126" s="219"/>
      <c r="CD126" s="219"/>
      <c r="CE126" s="219"/>
      <c r="CF126" s="219"/>
    </row>
    <row r="127" spans="1:84" s="246" customFormat="1" x14ac:dyDescent="0.25">
      <c r="A127" s="865"/>
      <c r="B127" s="831"/>
      <c r="C127" s="843"/>
      <c r="D127" s="513" t="s">
        <v>37</v>
      </c>
      <c r="E127" s="468"/>
      <c r="F127" s="468"/>
      <c r="G127" s="468"/>
      <c r="H127" s="468"/>
      <c r="I127" s="468"/>
      <c r="J127" s="468"/>
      <c r="K127" s="202"/>
      <c r="L127" s="468"/>
      <c r="M127" s="399"/>
      <c r="N127" s="517"/>
      <c r="P127" s="842"/>
      <c r="Q127" s="841"/>
      <c r="R127" s="839"/>
      <c r="S127" s="841"/>
      <c r="T127" s="837"/>
      <c r="U127" s="839"/>
      <c r="V127" s="839"/>
      <c r="W127" s="839"/>
      <c r="X127" s="839"/>
      <c r="Y127" s="839"/>
      <c r="Z127" s="840"/>
      <c r="AA127" s="1"/>
      <c r="AB127" s="1"/>
      <c r="AC127" s="1"/>
      <c r="AD127" s="1"/>
      <c r="AE127" s="1"/>
      <c r="AF127" s="1"/>
      <c r="AG127" s="1"/>
      <c r="AH127" s="1"/>
      <c r="AI127" s="1"/>
      <c r="AJ127" s="1"/>
      <c r="AK127" s="1"/>
      <c r="AL127" s="1"/>
      <c r="AM127" s="1"/>
      <c r="AN127" s="1"/>
      <c r="AO127" s="1"/>
      <c r="AP127" s="1"/>
      <c r="AQ127" s="219"/>
      <c r="AR127" s="219"/>
      <c r="AS127" s="219"/>
      <c r="AT127" s="219"/>
      <c r="AU127" s="219"/>
      <c r="AV127" s="219"/>
      <c r="AW127" s="219"/>
      <c r="AX127" s="219"/>
      <c r="AY127" s="219"/>
      <c r="AZ127" s="219"/>
      <c r="BA127" s="219"/>
      <c r="BB127" s="219"/>
      <c r="BC127" s="219"/>
      <c r="BD127" s="219"/>
      <c r="BE127" s="219"/>
      <c r="BF127" s="219"/>
      <c r="BG127" s="219"/>
      <c r="BH127" s="219"/>
      <c r="BI127" s="219"/>
      <c r="BJ127" s="219"/>
      <c r="BK127" s="219"/>
      <c r="BL127" s="219"/>
      <c r="BM127" s="219"/>
      <c r="BN127" s="219"/>
      <c r="BO127" s="219"/>
      <c r="BP127" s="219"/>
      <c r="BQ127" s="219"/>
      <c r="BR127" s="219"/>
      <c r="BS127" s="219"/>
      <c r="BT127" s="219"/>
      <c r="BU127" s="219"/>
      <c r="BV127" s="219"/>
      <c r="BW127" s="219"/>
      <c r="BX127" s="219"/>
      <c r="BY127" s="219"/>
      <c r="BZ127" s="219"/>
      <c r="CA127" s="219"/>
      <c r="CB127" s="219"/>
      <c r="CC127" s="219"/>
      <c r="CD127" s="219"/>
      <c r="CE127" s="219"/>
      <c r="CF127" s="219"/>
    </row>
    <row r="128" spans="1:84" s="246" customFormat="1" ht="22.5" x14ac:dyDescent="0.25">
      <c r="A128" s="865"/>
      <c r="B128" s="831"/>
      <c r="C128" s="843"/>
      <c r="D128" s="513" t="s">
        <v>38</v>
      </c>
      <c r="E128" s="466">
        <v>328784180.83333331</v>
      </c>
      <c r="F128" s="466">
        <v>104854021.9002876</v>
      </c>
      <c r="G128" s="466">
        <v>328784180.83333331</v>
      </c>
      <c r="H128" s="466">
        <v>328784180.83333331</v>
      </c>
      <c r="I128" s="466">
        <v>208178278</v>
      </c>
      <c r="J128" s="468"/>
      <c r="K128" s="202"/>
      <c r="L128" s="468">
        <v>20762514</v>
      </c>
      <c r="M128" s="399">
        <v>23772277.866666701</v>
      </c>
      <c r="N128" s="517">
        <v>169165803.93333399</v>
      </c>
      <c r="P128" s="842"/>
      <c r="Q128" s="841"/>
      <c r="R128" s="839"/>
      <c r="S128" s="841"/>
      <c r="T128" s="837"/>
      <c r="U128" s="839"/>
      <c r="V128" s="839"/>
      <c r="W128" s="839"/>
      <c r="X128" s="839"/>
      <c r="Y128" s="839"/>
      <c r="Z128" s="840"/>
      <c r="AA128" s="1"/>
      <c r="AB128" s="1"/>
      <c r="AC128" s="1"/>
      <c r="AD128" s="1"/>
      <c r="AE128" s="1"/>
      <c r="AF128" s="1"/>
      <c r="AG128" s="1"/>
      <c r="AH128" s="1"/>
      <c r="AI128" s="1"/>
      <c r="AJ128" s="1"/>
      <c r="AK128" s="1"/>
      <c r="AL128" s="1"/>
      <c r="AM128" s="1"/>
      <c r="AN128" s="1"/>
      <c r="AO128" s="1"/>
      <c r="AP128" s="1"/>
      <c r="AQ128" s="219"/>
      <c r="AR128" s="219"/>
      <c r="AS128" s="219"/>
      <c r="AT128" s="219"/>
      <c r="AU128" s="219"/>
      <c r="AV128" s="219"/>
      <c r="AW128" s="219"/>
      <c r="AX128" s="219"/>
      <c r="AY128" s="219"/>
      <c r="AZ128" s="219"/>
      <c r="BA128" s="219"/>
      <c r="BB128" s="219"/>
      <c r="BC128" s="219"/>
      <c r="BD128" s="219"/>
      <c r="BE128" s="219"/>
      <c r="BF128" s="219"/>
      <c r="BG128" s="219"/>
      <c r="BH128" s="219"/>
      <c r="BI128" s="219"/>
      <c r="BJ128" s="219"/>
      <c r="BK128" s="219"/>
      <c r="BL128" s="219"/>
      <c r="BM128" s="219"/>
      <c r="BN128" s="219"/>
      <c r="BO128" s="219"/>
      <c r="BP128" s="219"/>
      <c r="BQ128" s="219"/>
      <c r="BR128" s="219"/>
      <c r="BS128" s="219"/>
      <c r="BT128" s="219"/>
      <c r="BU128" s="219"/>
      <c r="BV128" s="219"/>
      <c r="BW128" s="219"/>
      <c r="BX128" s="219"/>
      <c r="BY128" s="219"/>
      <c r="BZ128" s="219"/>
      <c r="CA128" s="219"/>
      <c r="CB128" s="219"/>
      <c r="CC128" s="219"/>
      <c r="CD128" s="219"/>
      <c r="CE128" s="219"/>
      <c r="CF128" s="219"/>
    </row>
    <row r="129" spans="1:84" s="246" customFormat="1" x14ac:dyDescent="0.25">
      <c r="A129" s="865"/>
      <c r="B129" s="831"/>
      <c r="C129" s="831" t="s">
        <v>297</v>
      </c>
      <c r="D129" s="510" t="s">
        <v>34</v>
      </c>
      <c r="E129" s="463"/>
      <c r="F129" s="463"/>
      <c r="G129" s="463"/>
      <c r="H129" s="463"/>
      <c r="I129" s="463"/>
      <c r="J129" s="532"/>
      <c r="K129" s="202"/>
      <c r="L129" s="463"/>
      <c r="M129" s="399"/>
      <c r="N129" s="517"/>
      <c r="P129" s="842" t="s">
        <v>304</v>
      </c>
      <c r="Q129" s="841"/>
      <c r="R129" s="839" t="s">
        <v>309</v>
      </c>
      <c r="S129" s="841" t="s">
        <v>311</v>
      </c>
      <c r="T129" s="837" t="s">
        <v>310</v>
      </c>
      <c r="U129" s="839">
        <v>961</v>
      </c>
      <c r="V129" s="839">
        <v>884</v>
      </c>
      <c r="W129" s="839" t="s">
        <v>228</v>
      </c>
      <c r="X129" s="839" t="s">
        <v>222</v>
      </c>
      <c r="Y129" s="839" t="s">
        <v>229</v>
      </c>
      <c r="Z129" s="840">
        <v>1845</v>
      </c>
      <c r="AA129" s="1"/>
      <c r="AB129" s="1"/>
      <c r="AC129" s="1"/>
      <c r="AD129" s="1"/>
      <c r="AE129" s="1"/>
      <c r="AF129" s="1"/>
      <c r="AG129" s="1"/>
      <c r="AH129" s="1"/>
      <c r="AI129" s="1"/>
      <c r="AJ129" s="1"/>
      <c r="AK129" s="1"/>
      <c r="AL129" s="1"/>
      <c r="AM129" s="1"/>
      <c r="AN129" s="1"/>
      <c r="AO129" s="1"/>
      <c r="AP129" s="1"/>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19"/>
      <c r="BP129" s="219"/>
      <c r="BQ129" s="219"/>
      <c r="BR129" s="219"/>
      <c r="BS129" s="219"/>
      <c r="BT129" s="219"/>
      <c r="BU129" s="219"/>
      <c r="BV129" s="219"/>
      <c r="BW129" s="219"/>
      <c r="BX129" s="219"/>
      <c r="BY129" s="219"/>
      <c r="BZ129" s="219"/>
      <c r="CA129" s="219"/>
      <c r="CB129" s="219"/>
      <c r="CC129" s="219"/>
      <c r="CD129" s="219"/>
      <c r="CE129" s="219"/>
      <c r="CF129" s="219"/>
    </row>
    <row r="130" spans="1:84" s="246" customFormat="1" x14ac:dyDescent="0.25">
      <c r="A130" s="865"/>
      <c r="B130" s="831"/>
      <c r="C130" s="831"/>
      <c r="D130" s="513" t="s">
        <v>36</v>
      </c>
      <c r="E130" s="468"/>
      <c r="F130" s="468">
        <v>51000833</v>
      </c>
      <c r="G130" s="468"/>
      <c r="H130" s="468"/>
      <c r="I130" s="468"/>
      <c r="J130" s="468"/>
      <c r="K130" s="202"/>
      <c r="L130" s="468"/>
      <c r="M130" s="399"/>
      <c r="N130" s="517"/>
      <c r="P130" s="842"/>
      <c r="Q130" s="841"/>
      <c r="R130" s="839"/>
      <c r="S130" s="841"/>
      <c r="T130" s="837"/>
      <c r="U130" s="839"/>
      <c r="V130" s="839"/>
      <c r="W130" s="839"/>
      <c r="X130" s="839"/>
      <c r="Y130" s="839"/>
      <c r="Z130" s="840"/>
      <c r="AA130" s="1"/>
      <c r="AB130" s="1"/>
      <c r="AC130" s="1"/>
      <c r="AD130" s="1"/>
      <c r="AE130" s="1"/>
      <c r="AF130" s="1"/>
      <c r="AG130" s="1"/>
      <c r="AH130" s="1"/>
      <c r="AI130" s="1"/>
      <c r="AJ130" s="1"/>
      <c r="AK130" s="1"/>
      <c r="AL130" s="1"/>
      <c r="AM130" s="1"/>
      <c r="AN130" s="1"/>
      <c r="AO130" s="1"/>
      <c r="AP130" s="1"/>
      <c r="AQ130" s="219"/>
      <c r="AR130" s="219"/>
      <c r="AS130" s="219"/>
      <c r="AT130" s="219"/>
      <c r="AU130" s="219"/>
      <c r="AV130" s="219"/>
      <c r="AW130" s="219"/>
      <c r="AX130" s="219"/>
      <c r="AY130" s="219"/>
      <c r="AZ130" s="219"/>
      <c r="BA130" s="219"/>
      <c r="BB130" s="219"/>
      <c r="BC130" s="219"/>
      <c r="BD130" s="219"/>
      <c r="BE130" s="219"/>
      <c r="BF130" s="219"/>
      <c r="BG130" s="219"/>
      <c r="BH130" s="219"/>
      <c r="BI130" s="219"/>
      <c r="BJ130" s="219"/>
      <c r="BK130" s="219"/>
      <c r="BL130" s="219"/>
      <c r="BM130" s="219"/>
      <c r="BN130" s="219"/>
      <c r="BO130" s="219"/>
      <c r="BP130" s="219"/>
      <c r="BQ130" s="219"/>
      <c r="BR130" s="219"/>
      <c r="BS130" s="219"/>
      <c r="BT130" s="219"/>
      <c r="BU130" s="219"/>
      <c r="BV130" s="219"/>
      <c r="BW130" s="219"/>
      <c r="BX130" s="219"/>
      <c r="BY130" s="219"/>
      <c r="BZ130" s="219"/>
      <c r="CA130" s="219"/>
      <c r="CB130" s="219"/>
      <c r="CC130" s="219"/>
      <c r="CD130" s="219"/>
      <c r="CE130" s="219"/>
      <c r="CF130" s="219"/>
    </row>
    <row r="131" spans="1:84" s="246" customFormat="1" x14ac:dyDescent="0.25">
      <c r="A131" s="865"/>
      <c r="B131" s="831"/>
      <c r="C131" s="831"/>
      <c r="D131" s="513" t="s">
        <v>37</v>
      </c>
      <c r="E131" s="248"/>
      <c r="F131" s="248"/>
      <c r="G131" s="248"/>
      <c r="H131" s="248"/>
      <c r="I131" s="468"/>
      <c r="J131" s="468"/>
      <c r="K131" s="202"/>
      <c r="L131" s="468"/>
      <c r="M131" s="399"/>
      <c r="N131" s="517"/>
      <c r="P131" s="842"/>
      <c r="Q131" s="841"/>
      <c r="R131" s="839"/>
      <c r="S131" s="841"/>
      <c r="T131" s="837"/>
      <c r="U131" s="839"/>
      <c r="V131" s="839"/>
      <c r="W131" s="839"/>
      <c r="X131" s="839"/>
      <c r="Y131" s="839"/>
      <c r="Z131" s="840"/>
      <c r="AA131" s="1"/>
      <c r="AB131" s="1"/>
      <c r="AC131" s="1"/>
      <c r="AD131" s="1"/>
      <c r="AE131" s="1"/>
      <c r="AF131" s="1"/>
      <c r="AG131" s="1"/>
      <c r="AH131" s="1"/>
      <c r="AI131" s="1"/>
      <c r="AJ131" s="1"/>
      <c r="AK131" s="1"/>
      <c r="AL131" s="1"/>
      <c r="AM131" s="1"/>
      <c r="AN131" s="1"/>
      <c r="AO131" s="1"/>
      <c r="AP131" s="1"/>
      <c r="AQ131" s="219"/>
      <c r="AR131" s="219"/>
      <c r="AS131" s="219"/>
      <c r="AT131" s="219"/>
      <c r="AU131" s="219"/>
      <c r="AV131" s="219"/>
      <c r="AW131" s="219"/>
      <c r="AX131" s="219"/>
      <c r="AY131" s="219"/>
      <c r="AZ131" s="219"/>
      <c r="BA131" s="219"/>
      <c r="BB131" s="219"/>
      <c r="BC131" s="219"/>
      <c r="BD131" s="219"/>
      <c r="BE131" s="219"/>
      <c r="BF131" s="219"/>
      <c r="BG131" s="219"/>
      <c r="BH131" s="219"/>
      <c r="BI131" s="219"/>
      <c r="BJ131" s="219"/>
      <c r="BK131" s="219"/>
      <c r="BL131" s="219"/>
      <c r="BM131" s="219"/>
      <c r="BN131" s="219"/>
      <c r="BO131" s="219"/>
      <c r="BP131" s="219"/>
      <c r="BQ131" s="219"/>
      <c r="BR131" s="219"/>
      <c r="BS131" s="219"/>
      <c r="BT131" s="219"/>
      <c r="BU131" s="219"/>
      <c r="BV131" s="219"/>
      <c r="BW131" s="219"/>
      <c r="BX131" s="219"/>
      <c r="BY131" s="219"/>
      <c r="BZ131" s="219"/>
      <c r="CA131" s="219"/>
      <c r="CB131" s="219"/>
      <c r="CC131" s="219"/>
      <c r="CD131" s="219"/>
      <c r="CE131" s="219"/>
      <c r="CF131" s="219"/>
    </row>
    <row r="132" spans="1:84" s="246" customFormat="1" ht="22.5" x14ac:dyDescent="0.25">
      <c r="A132" s="865"/>
      <c r="B132" s="831"/>
      <c r="C132" s="831"/>
      <c r="D132" s="513" t="s">
        <v>38</v>
      </c>
      <c r="E132" s="466"/>
      <c r="F132" s="466">
        <v>10566889</v>
      </c>
      <c r="G132" s="466"/>
      <c r="H132" s="466"/>
      <c r="I132" s="468"/>
      <c r="J132" s="468"/>
      <c r="K132" s="202"/>
      <c r="L132" s="533">
        <v>0</v>
      </c>
      <c r="M132" s="399"/>
      <c r="N132" s="517"/>
      <c r="P132" s="842"/>
      <c r="Q132" s="841"/>
      <c r="R132" s="839"/>
      <c r="S132" s="841"/>
      <c r="T132" s="837"/>
      <c r="U132" s="839"/>
      <c r="V132" s="839"/>
      <c r="W132" s="839"/>
      <c r="X132" s="839"/>
      <c r="Y132" s="839"/>
      <c r="Z132" s="840"/>
      <c r="AA132" s="1"/>
      <c r="AB132" s="1"/>
      <c r="AC132" s="1"/>
      <c r="AD132" s="1"/>
      <c r="AE132" s="1"/>
      <c r="AF132" s="1"/>
      <c r="AG132" s="1"/>
      <c r="AH132" s="1"/>
      <c r="AI132" s="1"/>
      <c r="AJ132" s="1"/>
      <c r="AK132" s="1"/>
      <c r="AL132" s="1"/>
      <c r="AM132" s="1"/>
      <c r="AN132" s="1"/>
      <c r="AO132" s="1"/>
      <c r="AP132" s="1"/>
      <c r="AQ132" s="219"/>
      <c r="AR132" s="219"/>
      <c r="AS132" s="219"/>
      <c r="AT132" s="219"/>
      <c r="AU132" s="219"/>
      <c r="AV132" s="219"/>
      <c r="AW132" s="219"/>
      <c r="AX132" s="219"/>
      <c r="AY132" s="219"/>
      <c r="AZ132" s="219"/>
      <c r="BA132" s="219"/>
      <c r="BB132" s="219"/>
      <c r="BC132" s="219"/>
      <c r="BD132" s="219"/>
      <c r="BE132" s="219"/>
      <c r="BF132" s="219"/>
      <c r="BG132" s="219"/>
      <c r="BH132" s="219"/>
      <c r="BI132" s="219"/>
      <c r="BJ132" s="219"/>
      <c r="BK132" s="219"/>
      <c r="BL132" s="219"/>
      <c r="BM132" s="219"/>
      <c r="BN132" s="219"/>
      <c r="BO132" s="219"/>
      <c r="BP132" s="219"/>
      <c r="BQ132" s="219"/>
      <c r="BR132" s="219"/>
      <c r="BS132" s="219"/>
      <c r="BT132" s="219"/>
      <c r="BU132" s="219"/>
      <c r="BV132" s="219"/>
      <c r="BW132" s="219"/>
      <c r="BX132" s="219"/>
      <c r="BY132" s="219"/>
      <c r="BZ132" s="219"/>
      <c r="CA132" s="219"/>
      <c r="CB132" s="219"/>
      <c r="CC132" s="219"/>
      <c r="CD132" s="219"/>
      <c r="CE132" s="219"/>
      <c r="CF132" s="219"/>
    </row>
    <row r="133" spans="1:84" s="246" customFormat="1" x14ac:dyDescent="0.25">
      <c r="A133" s="865"/>
      <c r="B133" s="831"/>
      <c r="C133" s="831" t="s">
        <v>381</v>
      </c>
      <c r="D133" s="510" t="s">
        <v>34</v>
      </c>
      <c r="E133" s="248" t="e">
        <v>#REF!</v>
      </c>
      <c r="F133" s="248">
        <v>254.89999999999998</v>
      </c>
      <c r="G133" s="248">
        <v>466.9</v>
      </c>
      <c r="H133" s="248">
        <v>272.89999999999998</v>
      </c>
      <c r="I133" s="248">
        <v>272.89999999999998</v>
      </c>
      <c r="J133" s="248">
        <v>0</v>
      </c>
      <c r="K133" s="248">
        <v>298.3</v>
      </c>
      <c r="L133" s="463">
        <v>254.89999999999998</v>
      </c>
      <c r="M133" s="460">
        <v>195.2</v>
      </c>
      <c r="N133" s="460">
        <v>259.09000000000003</v>
      </c>
      <c r="P133" s="225"/>
      <c r="Q133" s="225"/>
      <c r="R133" s="225"/>
      <c r="S133" s="225"/>
      <c r="T133" s="225"/>
      <c r="U133" s="225"/>
      <c r="V133" s="225"/>
      <c r="W133" s="225"/>
      <c r="X133" s="225"/>
      <c r="Y133" s="225"/>
      <c r="Z133" s="226"/>
      <c r="AA133" s="1"/>
      <c r="AB133" s="1"/>
      <c r="AC133" s="1"/>
      <c r="AD133" s="1"/>
      <c r="AE133" s="1"/>
      <c r="AF133" s="1"/>
      <c r="AG133" s="1"/>
      <c r="AH133" s="1"/>
      <c r="AI133" s="1"/>
      <c r="AJ133" s="1"/>
      <c r="AK133" s="1"/>
      <c r="AL133" s="1"/>
      <c r="AM133" s="1"/>
      <c r="AN133" s="1"/>
      <c r="AO133" s="1"/>
      <c r="AP133" s="1"/>
      <c r="AQ133" s="219"/>
      <c r="AR133" s="219"/>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19"/>
      <c r="BP133" s="219"/>
      <c r="BQ133" s="219"/>
      <c r="BR133" s="219"/>
      <c r="BS133" s="219"/>
      <c r="BT133" s="219"/>
      <c r="BU133" s="219"/>
      <c r="BV133" s="219"/>
      <c r="BW133" s="219"/>
      <c r="BX133" s="219"/>
      <c r="BY133" s="219"/>
      <c r="BZ133" s="219"/>
      <c r="CA133" s="219"/>
      <c r="CB133" s="219"/>
      <c r="CC133" s="219"/>
      <c r="CD133" s="219"/>
      <c r="CE133" s="219"/>
      <c r="CF133" s="219"/>
    </row>
    <row r="134" spans="1:84" s="246" customFormat="1" x14ac:dyDescent="0.25">
      <c r="A134" s="865"/>
      <c r="B134" s="831"/>
      <c r="C134" s="831"/>
      <c r="D134" s="513" t="s">
        <v>36</v>
      </c>
      <c r="E134" s="468">
        <v>905579000</v>
      </c>
      <c r="F134" s="468">
        <v>1037500000</v>
      </c>
      <c r="G134" s="468">
        <v>905579000</v>
      </c>
      <c r="H134" s="468">
        <v>899958276</v>
      </c>
      <c r="I134" s="468">
        <v>899958276</v>
      </c>
      <c r="J134" s="468"/>
      <c r="K134" s="468"/>
      <c r="L134" s="468">
        <v>324568450</v>
      </c>
      <c r="M134" s="399">
        <v>531763250</v>
      </c>
      <c r="N134" s="399">
        <v>531763250</v>
      </c>
      <c r="O134" s="468"/>
      <c r="P134" s="225">
        <v>531763250</v>
      </c>
      <c r="Q134" s="225"/>
      <c r="R134" s="225"/>
      <c r="S134" s="225"/>
      <c r="T134" s="225"/>
      <c r="U134" s="225"/>
      <c r="V134" s="225"/>
      <c r="W134" s="225"/>
      <c r="X134" s="225"/>
      <c r="Y134" s="225"/>
      <c r="Z134" s="226"/>
      <c r="AA134" s="1"/>
      <c r="AB134" s="1"/>
      <c r="AC134" s="1"/>
      <c r="AD134" s="1"/>
      <c r="AE134" s="1"/>
      <c r="AF134" s="1"/>
      <c r="AG134" s="1"/>
      <c r="AH134" s="1"/>
      <c r="AI134" s="1"/>
      <c r="AJ134" s="1"/>
      <c r="AK134" s="1"/>
      <c r="AL134" s="1"/>
      <c r="AM134" s="1"/>
      <c r="AN134" s="1"/>
      <c r="AO134" s="1"/>
      <c r="AP134" s="1"/>
      <c r="AQ134" s="219"/>
      <c r="AR134" s="219"/>
      <c r="AS134" s="219"/>
      <c r="AT134" s="219"/>
      <c r="AU134" s="219"/>
      <c r="AV134" s="219"/>
      <c r="AW134" s="219"/>
      <c r="AX134" s="219"/>
      <c r="AY134" s="219"/>
      <c r="AZ134" s="219"/>
      <c r="BA134" s="219"/>
      <c r="BB134" s="219"/>
      <c r="BC134" s="219"/>
      <c r="BD134" s="219"/>
      <c r="BE134" s="219"/>
      <c r="BF134" s="219"/>
      <c r="BG134" s="219"/>
      <c r="BH134" s="219"/>
      <c r="BI134" s="219"/>
      <c r="BJ134" s="219"/>
      <c r="BK134" s="219"/>
      <c r="BL134" s="219"/>
      <c r="BM134" s="219"/>
      <c r="BN134" s="219"/>
      <c r="BO134" s="219"/>
      <c r="BP134" s="219"/>
      <c r="BQ134" s="219"/>
      <c r="BR134" s="219"/>
      <c r="BS134" s="219"/>
      <c r="BT134" s="219"/>
      <c r="BU134" s="219"/>
      <c r="BV134" s="219"/>
      <c r="BW134" s="219"/>
      <c r="BX134" s="219"/>
      <c r="BY134" s="219"/>
      <c r="BZ134" s="219"/>
      <c r="CA134" s="219"/>
      <c r="CB134" s="219"/>
      <c r="CC134" s="219"/>
      <c r="CD134" s="219"/>
      <c r="CE134" s="219"/>
      <c r="CF134" s="219"/>
    </row>
    <row r="135" spans="1:84" s="246" customFormat="1" x14ac:dyDescent="0.25">
      <c r="A135" s="865"/>
      <c r="B135" s="831"/>
      <c r="C135" s="831"/>
      <c r="D135" s="513" t="s">
        <v>37</v>
      </c>
      <c r="E135" s="468"/>
      <c r="F135" s="468">
        <v>0</v>
      </c>
      <c r="G135" s="468"/>
      <c r="H135" s="468"/>
      <c r="I135" s="468"/>
      <c r="J135" s="463"/>
      <c r="K135" s="463"/>
      <c r="L135" s="463"/>
      <c r="M135" s="460"/>
      <c r="N135" s="423"/>
      <c r="O135" s="212"/>
      <c r="P135" s="225"/>
      <c r="Q135" s="225"/>
      <c r="R135" s="225"/>
      <c r="S135" s="225"/>
      <c r="T135" s="225"/>
      <c r="U135" s="225"/>
      <c r="V135" s="225"/>
      <c r="W135" s="225"/>
      <c r="X135" s="225"/>
      <c r="Y135" s="225"/>
      <c r="Z135" s="226"/>
      <c r="AA135" s="1"/>
      <c r="AB135" s="1"/>
      <c r="AC135" s="1"/>
      <c r="AD135" s="1"/>
      <c r="AE135" s="1"/>
      <c r="AF135" s="1"/>
      <c r="AG135" s="1"/>
      <c r="AH135" s="1"/>
      <c r="AI135" s="1"/>
      <c r="AJ135" s="1"/>
      <c r="AK135" s="1"/>
      <c r="AL135" s="1"/>
      <c r="AM135" s="1"/>
      <c r="AN135" s="1"/>
      <c r="AO135" s="1"/>
      <c r="AP135" s="1"/>
      <c r="AQ135" s="219"/>
      <c r="AR135" s="219"/>
      <c r="AS135" s="219"/>
      <c r="AT135" s="219"/>
      <c r="AU135" s="219"/>
      <c r="AV135" s="219"/>
      <c r="AW135" s="219"/>
      <c r="AX135" s="219"/>
      <c r="AY135" s="219"/>
      <c r="AZ135" s="219"/>
      <c r="BA135" s="219"/>
      <c r="BB135" s="219"/>
      <c r="BC135" s="219"/>
      <c r="BD135" s="219"/>
      <c r="BE135" s="219"/>
      <c r="BF135" s="219"/>
      <c r="BG135" s="219"/>
      <c r="BH135" s="219"/>
      <c r="BI135" s="219"/>
      <c r="BJ135" s="219"/>
      <c r="BK135" s="219"/>
      <c r="BL135" s="219"/>
      <c r="BM135" s="219"/>
      <c r="BN135" s="219"/>
      <c r="BO135" s="219"/>
      <c r="BP135" s="219"/>
      <c r="BQ135" s="219"/>
      <c r="BR135" s="219"/>
      <c r="BS135" s="219"/>
      <c r="BT135" s="219"/>
      <c r="BU135" s="219"/>
      <c r="BV135" s="219"/>
      <c r="BW135" s="219"/>
      <c r="BX135" s="219"/>
      <c r="BY135" s="219"/>
      <c r="BZ135" s="219"/>
      <c r="CA135" s="219"/>
      <c r="CB135" s="219"/>
      <c r="CC135" s="219"/>
      <c r="CD135" s="219"/>
      <c r="CE135" s="219"/>
      <c r="CF135" s="219"/>
    </row>
    <row r="136" spans="1:84" s="246" customFormat="1" ht="22.5" x14ac:dyDescent="0.25">
      <c r="A136" s="865"/>
      <c r="B136" s="831"/>
      <c r="C136" s="831"/>
      <c r="D136" s="513" t="s">
        <v>38</v>
      </c>
      <c r="E136" s="468">
        <v>639424723.33333337</v>
      </c>
      <c r="F136" s="468">
        <v>402019593.00000012</v>
      </c>
      <c r="G136" s="468">
        <v>639424723.33333337</v>
      </c>
      <c r="H136" s="468">
        <v>639424723.33333337</v>
      </c>
      <c r="I136" s="468">
        <v>639424723.3333323</v>
      </c>
      <c r="J136" s="468"/>
      <c r="K136" s="468"/>
      <c r="L136" s="468">
        <v>59899494</v>
      </c>
      <c r="M136" s="399">
        <v>176434497.33333352</v>
      </c>
      <c r="N136" s="399">
        <v>520689834.33333457</v>
      </c>
      <c r="O136" s="202"/>
      <c r="P136" s="225"/>
      <c r="Q136" s="225"/>
      <c r="R136" s="225"/>
      <c r="S136" s="225"/>
      <c r="T136" s="225"/>
      <c r="U136" s="225"/>
      <c r="V136" s="225"/>
      <c r="W136" s="225"/>
      <c r="X136" s="225"/>
      <c r="Y136" s="225"/>
      <c r="Z136" s="226"/>
      <c r="AA136" s="1"/>
      <c r="AB136" s="1"/>
      <c r="AC136" s="1"/>
      <c r="AD136" s="1"/>
      <c r="AE136" s="1"/>
      <c r="AF136" s="1"/>
      <c r="AG136" s="1"/>
      <c r="AH136" s="1"/>
      <c r="AI136" s="1"/>
      <c r="AJ136" s="1"/>
      <c r="AK136" s="1"/>
      <c r="AL136" s="1"/>
      <c r="AM136" s="1"/>
      <c r="AN136" s="1"/>
      <c r="AO136" s="1"/>
      <c r="AP136" s="1"/>
      <c r="AQ136" s="219"/>
      <c r="AR136" s="219"/>
      <c r="AS136" s="219"/>
      <c r="AT136" s="219"/>
      <c r="AU136" s="219"/>
      <c r="AV136" s="219"/>
      <c r="AW136" s="219"/>
      <c r="AX136" s="219"/>
      <c r="AY136" s="219"/>
      <c r="AZ136" s="219"/>
      <c r="BA136" s="219"/>
      <c r="BB136" s="219"/>
      <c r="BC136" s="219"/>
      <c r="BD136" s="219"/>
      <c r="BE136" s="219"/>
      <c r="BF136" s="219"/>
      <c r="BG136" s="219"/>
      <c r="BH136" s="219"/>
      <c r="BI136" s="219"/>
      <c r="BJ136" s="219"/>
      <c r="BK136" s="219"/>
      <c r="BL136" s="219"/>
      <c r="BM136" s="219"/>
      <c r="BN136" s="219"/>
      <c r="BO136" s="219"/>
      <c r="BP136" s="219"/>
      <c r="BQ136" s="219"/>
      <c r="BR136" s="219"/>
      <c r="BS136" s="219"/>
      <c r="BT136" s="219"/>
      <c r="BU136" s="219"/>
      <c r="BV136" s="219"/>
      <c r="BW136" s="219"/>
      <c r="BX136" s="219"/>
      <c r="BY136" s="219"/>
      <c r="BZ136" s="219"/>
      <c r="CA136" s="219"/>
      <c r="CB136" s="219"/>
      <c r="CC136" s="219"/>
      <c r="CD136" s="219"/>
      <c r="CE136" s="219"/>
      <c r="CF136" s="219"/>
    </row>
    <row r="137" spans="1:84" s="246" customFormat="1" x14ac:dyDescent="0.25">
      <c r="A137" s="832">
        <v>11</v>
      </c>
      <c r="B137" s="834" t="s">
        <v>168</v>
      </c>
      <c r="C137" s="831" t="s">
        <v>285</v>
      </c>
      <c r="D137" s="510" t="s">
        <v>34</v>
      </c>
      <c r="E137" s="393">
        <v>1</v>
      </c>
      <c r="F137" s="393">
        <v>1</v>
      </c>
      <c r="G137" s="393">
        <v>1</v>
      </c>
      <c r="H137" s="393">
        <v>1</v>
      </c>
      <c r="I137" s="393">
        <v>1</v>
      </c>
      <c r="J137" s="393"/>
      <c r="K137" s="201">
        <v>1</v>
      </c>
      <c r="L137" s="393">
        <v>1</v>
      </c>
      <c r="M137" s="405">
        <v>1</v>
      </c>
      <c r="N137" s="517">
        <v>1</v>
      </c>
      <c r="O137" s="201"/>
      <c r="P137" s="842" t="s">
        <v>314</v>
      </c>
      <c r="Q137" s="841" t="s">
        <v>286</v>
      </c>
      <c r="R137" s="839" t="s">
        <v>285</v>
      </c>
      <c r="S137" s="841" t="s">
        <v>287</v>
      </c>
      <c r="T137" s="837" t="s">
        <v>290</v>
      </c>
      <c r="U137" s="839">
        <v>37165</v>
      </c>
      <c r="V137" s="839">
        <v>38660</v>
      </c>
      <c r="W137" s="839" t="s">
        <v>228</v>
      </c>
      <c r="X137" s="839" t="s">
        <v>222</v>
      </c>
      <c r="Y137" s="839" t="s">
        <v>229</v>
      </c>
      <c r="Z137" s="840">
        <v>75825</v>
      </c>
      <c r="AA137" s="1"/>
      <c r="AB137" s="1"/>
      <c r="AC137" s="1"/>
      <c r="AD137" s="1"/>
      <c r="AE137" s="1"/>
      <c r="AF137" s="1"/>
      <c r="AG137" s="1"/>
      <c r="AH137" s="1"/>
      <c r="AI137" s="1"/>
      <c r="AJ137" s="1"/>
      <c r="AK137" s="1"/>
      <c r="AL137" s="1"/>
      <c r="AM137" s="1"/>
      <c r="AN137" s="1"/>
      <c r="AO137" s="1"/>
      <c r="AP137" s="1"/>
      <c r="AQ137" s="219"/>
      <c r="AR137" s="219"/>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19"/>
      <c r="BP137" s="219"/>
      <c r="BQ137" s="219"/>
      <c r="BR137" s="219"/>
      <c r="BS137" s="219"/>
      <c r="BT137" s="219"/>
      <c r="BU137" s="219"/>
      <c r="BV137" s="219"/>
      <c r="BW137" s="219"/>
      <c r="BX137" s="219"/>
      <c r="BY137" s="219"/>
      <c r="BZ137" s="219"/>
      <c r="CA137" s="219"/>
      <c r="CB137" s="219"/>
      <c r="CC137" s="219"/>
      <c r="CD137" s="219"/>
      <c r="CE137" s="219"/>
      <c r="CF137" s="219"/>
    </row>
    <row r="138" spans="1:84" s="246" customFormat="1" x14ac:dyDescent="0.25">
      <c r="A138" s="832"/>
      <c r="B138" s="834"/>
      <c r="C138" s="831"/>
      <c r="D138" s="513" t="s">
        <v>36</v>
      </c>
      <c r="E138" s="468">
        <v>319777250</v>
      </c>
      <c r="F138" s="468">
        <v>314792510.23057812</v>
      </c>
      <c r="G138" s="468">
        <v>319777250</v>
      </c>
      <c r="H138" s="468">
        <v>284570342</v>
      </c>
      <c r="I138" s="468">
        <v>284570342</v>
      </c>
      <c r="J138" s="468"/>
      <c r="K138" s="534">
        <v>420930345</v>
      </c>
      <c r="L138" s="468">
        <v>121996676.09999999</v>
      </c>
      <c r="M138" s="399">
        <v>419235480.5</v>
      </c>
      <c r="N138" s="517">
        <v>421396004.5</v>
      </c>
      <c r="O138" s="236"/>
      <c r="P138" s="842"/>
      <c r="Q138" s="841"/>
      <c r="R138" s="839"/>
      <c r="S138" s="841"/>
      <c r="T138" s="837"/>
      <c r="U138" s="839"/>
      <c r="V138" s="839"/>
      <c r="W138" s="839"/>
      <c r="X138" s="839"/>
      <c r="Y138" s="839"/>
      <c r="Z138" s="840"/>
      <c r="AA138" s="1"/>
      <c r="AB138" s="1"/>
      <c r="AC138" s="1"/>
      <c r="AD138" s="1"/>
      <c r="AE138" s="1"/>
      <c r="AF138" s="1"/>
      <c r="AG138" s="1"/>
      <c r="AH138" s="1"/>
      <c r="AI138" s="1"/>
      <c r="AJ138" s="1"/>
      <c r="AK138" s="1"/>
      <c r="AL138" s="1"/>
      <c r="AM138" s="1"/>
      <c r="AN138" s="1"/>
      <c r="AO138" s="1"/>
      <c r="AP138" s="1"/>
      <c r="AQ138" s="219"/>
      <c r="AR138" s="219"/>
      <c r="AS138" s="219"/>
      <c r="AT138" s="219"/>
      <c r="AU138" s="219"/>
      <c r="AV138" s="219"/>
      <c r="AW138" s="219"/>
      <c r="AX138" s="219"/>
      <c r="AY138" s="219"/>
      <c r="AZ138" s="219"/>
      <c r="BA138" s="219"/>
      <c r="BB138" s="219"/>
      <c r="BC138" s="219"/>
      <c r="BD138" s="219"/>
      <c r="BE138" s="219"/>
      <c r="BF138" s="219"/>
      <c r="BG138" s="219"/>
      <c r="BH138" s="219"/>
      <c r="BI138" s="219"/>
      <c r="BJ138" s="219"/>
      <c r="BK138" s="219"/>
      <c r="BL138" s="219"/>
      <c r="BM138" s="219"/>
      <c r="BN138" s="219"/>
      <c r="BO138" s="219"/>
      <c r="BP138" s="219"/>
      <c r="BQ138" s="219"/>
      <c r="BR138" s="219"/>
      <c r="BS138" s="219"/>
      <c r="BT138" s="219"/>
      <c r="BU138" s="219"/>
      <c r="BV138" s="219"/>
      <c r="BW138" s="219"/>
      <c r="BX138" s="219"/>
      <c r="BY138" s="219"/>
      <c r="BZ138" s="219"/>
      <c r="CA138" s="219"/>
      <c r="CB138" s="219"/>
      <c r="CC138" s="219"/>
      <c r="CD138" s="219"/>
      <c r="CE138" s="219"/>
      <c r="CF138" s="219"/>
    </row>
    <row r="139" spans="1:84" s="246" customFormat="1" ht="16.5" x14ac:dyDescent="0.25">
      <c r="A139" s="832"/>
      <c r="B139" s="834"/>
      <c r="C139" s="831"/>
      <c r="D139" s="513" t="s">
        <v>37</v>
      </c>
      <c r="E139" s="251"/>
      <c r="F139" s="251"/>
      <c r="G139" s="251"/>
      <c r="H139" s="251"/>
      <c r="I139" s="468"/>
      <c r="J139" s="468"/>
      <c r="K139" s="202"/>
      <c r="L139" s="468"/>
      <c r="M139" s="399"/>
      <c r="N139" s="517"/>
      <c r="O139" s="202"/>
      <c r="P139" s="842"/>
      <c r="Q139" s="841"/>
      <c r="R139" s="839"/>
      <c r="S139" s="841"/>
      <c r="T139" s="837"/>
      <c r="U139" s="839"/>
      <c r="V139" s="839"/>
      <c r="W139" s="839"/>
      <c r="X139" s="839"/>
      <c r="Y139" s="839"/>
      <c r="Z139" s="840"/>
      <c r="AA139" s="1"/>
      <c r="AB139" s="1"/>
      <c r="AC139" s="1"/>
      <c r="AD139" s="1"/>
      <c r="AE139" s="1"/>
      <c r="AF139" s="1"/>
      <c r="AG139" s="1"/>
      <c r="AH139" s="1"/>
      <c r="AI139" s="1"/>
      <c r="AJ139" s="1"/>
      <c r="AK139" s="1"/>
      <c r="AL139" s="1"/>
      <c r="AM139" s="1"/>
      <c r="AN139" s="1"/>
      <c r="AO139" s="1"/>
      <c r="AP139" s="1"/>
      <c r="AQ139" s="219"/>
      <c r="AR139" s="219"/>
      <c r="AS139" s="219"/>
      <c r="AT139" s="219"/>
      <c r="AU139" s="219"/>
      <c r="AV139" s="219"/>
      <c r="AW139" s="219"/>
      <c r="AX139" s="219"/>
      <c r="AY139" s="219"/>
      <c r="AZ139" s="219"/>
      <c r="BA139" s="219"/>
      <c r="BB139" s="219"/>
      <c r="BC139" s="219"/>
      <c r="BD139" s="219"/>
      <c r="BE139" s="219"/>
      <c r="BF139" s="219"/>
      <c r="BG139" s="219"/>
      <c r="BH139" s="219"/>
      <c r="BI139" s="219"/>
      <c r="BJ139" s="219"/>
      <c r="BK139" s="219"/>
      <c r="BL139" s="219"/>
      <c r="BM139" s="219"/>
      <c r="BN139" s="219"/>
      <c r="BO139" s="219"/>
      <c r="BP139" s="219"/>
      <c r="BQ139" s="219"/>
      <c r="BR139" s="219"/>
      <c r="BS139" s="219"/>
      <c r="BT139" s="219"/>
      <c r="BU139" s="219"/>
      <c r="BV139" s="219"/>
      <c r="BW139" s="219"/>
      <c r="BX139" s="219"/>
      <c r="BY139" s="219"/>
      <c r="BZ139" s="219"/>
      <c r="CA139" s="219"/>
      <c r="CB139" s="219"/>
      <c r="CC139" s="219"/>
      <c r="CD139" s="219"/>
      <c r="CE139" s="219"/>
      <c r="CF139" s="219"/>
    </row>
    <row r="140" spans="1:84" s="246" customFormat="1" ht="22.5" x14ac:dyDescent="0.25">
      <c r="A140" s="832"/>
      <c r="B140" s="834"/>
      <c r="C140" s="831"/>
      <c r="D140" s="513" t="s">
        <v>38</v>
      </c>
      <c r="E140" s="468">
        <v>73901933.626666665</v>
      </c>
      <c r="F140" s="468">
        <v>122613397.84923562</v>
      </c>
      <c r="G140" s="468">
        <v>73901933.626666665</v>
      </c>
      <c r="H140" s="468">
        <v>73906933.626666665</v>
      </c>
      <c r="I140" s="468">
        <v>73906933.626666695</v>
      </c>
      <c r="J140" s="468"/>
      <c r="K140" s="202"/>
      <c r="L140" s="468">
        <v>55693083.883333333</v>
      </c>
      <c r="M140" s="399">
        <v>68794944.517469466</v>
      </c>
      <c r="N140" s="517">
        <v>68794944.517469496</v>
      </c>
      <c r="O140" s="202"/>
      <c r="P140" s="842"/>
      <c r="Q140" s="841"/>
      <c r="R140" s="839"/>
      <c r="S140" s="841"/>
      <c r="T140" s="837"/>
      <c r="U140" s="839"/>
      <c r="V140" s="839"/>
      <c r="W140" s="839"/>
      <c r="X140" s="839"/>
      <c r="Y140" s="839"/>
      <c r="Z140" s="840"/>
      <c r="AA140" s="1"/>
      <c r="AB140" s="1"/>
      <c r="AC140" s="1"/>
      <c r="AD140" s="1"/>
      <c r="AE140" s="1"/>
      <c r="AF140" s="1"/>
      <c r="AG140" s="1"/>
      <c r="AH140" s="1"/>
      <c r="AI140" s="1"/>
      <c r="AJ140" s="1"/>
      <c r="AK140" s="1"/>
      <c r="AL140" s="1"/>
      <c r="AM140" s="1"/>
      <c r="AN140" s="1"/>
      <c r="AO140" s="1"/>
      <c r="AP140" s="1"/>
      <c r="AQ140" s="219"/>
      <c r="AR140" s="219"/>
      <c r="AS140" s="219"/>
      <c r="AT140" s="219"/>
      <c r="AU140" s="219"/>
      <c r="AV140" s="219"/>
      <c r="AW140" s="219"/>
      <c r="AX140" s="219"/>
      <c r="AY140" s="219"/>
      <c r="AZ140" s="219"/>
      <c r="BA140" s="219"/>
      <c r="BB140" s="219"/>
      <c r="BC140" s="219"/>
      <c r="BD140" s="219"/>
      <c r="BE140" s="219"/>
      <c r="BF140" s="219"/>
      <c r="BG140" s="219"/>
      <c r="BH140" s="219"/>
      <c r="BI140" s="219"/>
      <c r="BJ140" s="219"/>
      <c r="BK140" s="219"/>
      <c r="BL140" s="219"/>
      <c r="BM140" s="219"/>
      <c r="BN140" s="219"/>
      <c r="BO140" s="219"/>
      <c r="BP140" s="219"/>
      <c r="BQ140" s="219"/>
      <c r="BR140" s="219"/>
      <c r="BS140" s="219"/>
      <c r="BT140" s="219"/>
      <c r="BU140" s="219"/>
      <c r="BV140" s="219"/>
      <c r="BW140" s="219"/>
      <c r="BX140" s="219"/>
      <c r="BY140" s="219"/>
      <c r="BZ140" s="219"/>
      <c r="CA140" s="219"/>
      <c r="CB140" s="219"/>
      <c r="CC140" s="219"/>
      <c r="CD140" s="219"/>
      <c r="CE140" s="219"/>
      <c r="CF140" s="219"/>
    </row>
    <row r="141" spans="1:84" s="246" customFormat="1" x14ac:dyDescent="0.25">
      <c r="A141" s="832"/>
      <c r="B141" s="834"/>
      <c r="C141" s="831" t="s">
        <v>294</v>
      </c>
      <c r="D141" s="510" t="s">
        <v>34</v>
      </c>
      <c r="E141" s="393">
        <v>1</v>
      </c>
      <c r="F141" s="393">
        <v>1</v>
      </c>
      <c r="G141" s="393">
        <v>1</v>
      </c>
      <c r="H141" s="393">
        <v>1</v>
      </c>
      <c r="I141" s="393">
        <v>1</v>
      </c>
      <c r="J141" s="393"/>
      <c r="K141" s="201">
        <v>1</v>
      </c>
      <c r="L141" s="393">
        <v>1</v>
      </c>
      <c r="M141" s="405">
        <v>1</v>
      </c>
      <c r="N141" s="517">
        <v>1</v>
      </c>
      <c r="O141" s="201"/>
      <c r="P141" s="842" t="s">
        <v>315</v>
      </c>
      <c r="Q141" s="841" t="s">
        <v>282</v>
      </c>
      <c r="R141" s="839" t="s">
        <v>283</v>
      </c>
      <c r="S141" s="841" t="s">
        <v>291</v>
      </c>
      <c r="T141" s="837" t="s">
        <v>289</v>
      </c>
      <c r="U141" s="839">
        <v>1357</v>
      </c>
      <c r="V141" s="839">
        <v>1226</v>
      </c>
      <c r="W141" s="839" t="s">
        <v>228</v>
      </c>
      <c r="X141" s="839" t="s">
        <v>222</v>
      </c>
      <c r="Y141" s="839" t="s">
        <v>229</v>
      </c>
      <c r="Z141" s="840">
        <v>2583</v>
      </c>
      <c r="AA141" s="1"/>
      <c r="AB141" s="1"/>
      <c r="AC141" s="1"/>
      <c r="AD141" s="1"/>
      <c r="AE141" s="1"/>
      <c r="AF141" s="1"/>
      <c r="AG141" s="1"/>
      <c r="AH141" s="1"/>
      <c r="AI141" s="1"/>
      <c r="AJ141" s="1"/>
      <c r="AK141" s="1"/>
      <c r="AL141" s="1"/>
      <c r="AM141" s="1"/>
      <c r="AN141" s="1"/>
      <c r="AO141" s="1"/>
      <c r="AP141" s="1"/>
      <c r="AQ141" s="219"/>
      <c r="AR141" s="219"/>
      <c r="AS141" s="219"/>
      <c r="AT141" s="219"/>
      <c r="AU141" s="219"/>
      <c r="AV141" s="219"/>
      <c r="AW141" s="219"/>
      <c r="AX141" s="219"/>
      <c r="AY141" s="219"/>
      <c r="AZ141" s="219"/>
      <c r="BA141" s="219"/>
      <c r="BB141" s="219"/>
      <c r="BC141" s="219"/>
      <c r="BD141" s="219"/>
      <c r="BE141" s="219"/>
      <c r="BF141" s="219"/>
      <c r="BG141" s="219"/>
      <c r="BH141" s="219"/>
      <c r="BI141" s="219"/>
      <c r="BJ141" s="219"/>
      <c r="BK141" s="219"/>
      <c r="BL141" s="219"/>
      <c r="BM141" s="219"/>
      <c r="BN141" s="219"/>
      <c r="BO141" s="219"/>
      <c r="BP141" s="219"/>
      <c r="BQ141" s="219"/>
      <c r="BR141" s="219"/>
      <c r="BS141" s="219"/>
      <c r="BT141" s="219"/>
      <c r="BU141" s="219"/>
      <c r="BV141" s="219"/>
      <c r="BW141" s="219"/>
      <c r="BX141" s="219"/>
      <c r="BY141" s="219"/>
      <c r="BZ141" s="219"/>
      <c r="CA141" s="219"/>
      <c r="CB141" s="219"/>
      <c r="CC141" s="219"/>
      <c r="CD141" s="219"/>
      <c r="CE141" s="219"/>
      <c r="CF141" s="219"/>
    </row>
    <row r="142" spans="1:84" s="246" customFormat="1" x14ac:dyDescent="0.25">
      <c r="A142" s="832"/>
      <c r="B142" s="834"/>
      <c r="C142" s="831"/>
      <c r="D142" s="513" t="s">
        <v>36</v>
      </c>
      <c r="E142" s="468">
        <v>1476446100</v>
      </c>
      <c r="F142" s="468">
        <v>1303129357.1814227</v>
      </c>
      <c r="G142" s="468">
        <v>1476446100</v>
      </c>
      <c r="H142" s="468">
        <v>1484716992</v>
      </c>
      <c r="I142" s="468">
        <v>1484716992</v>
      </c>
      <c r="J142" s="468"/>
      <c r="K142" s="202">
        <v>1683721380</v>
      </c>
      <c r="L142" s="468">
        <v>421734477.77999997</v>
      </c>
      <c r="M142" s="399">
        <v>1232201503.5</v>
      </c>
      <c r="N142" s="517">
        <v>1234463753.5</v>
      </c>
      <c r="O142" s="202"/>
      <c r="P142" s="842"/>
      <c r="Q142" s="841"/>
      <c r="R142" s="839"/>
      <c r="S142" s="841"/>
      <c r="T142" s="837"/>
      <c r="U142" s="839"/>
      <c r="V142" s="839"/>
      <c r="W142" s="839"/>
      <c r="X142" s="839"/>
      <c r="Y142" s="839"/>
      <c r="Z142" s="840"/>
      <c r="AA142" s="1"/>
      <c r="AB142" s="1"/>
      <c r="AC142" s="1"/>
      <c r="AD142" s="1"/>
      <c r="AE142" s="1"/>
      <c r="AF142" s="1"/>
      <c r="AG142" s="1"/>
      <c r="AH142" s="1"/>
      <c r="AI142" s="1"/>
      <c r="AJ142" s="1"/>
      <c r="AK142" s="1"/>
      <c r="AL142" s="1"/>
      <c r="AM142" s="1"/>
      <c r="AN142" s="1"/>
      <c r="AO142" s="1"/>
      <c r="AP142" s="1"/>
      <c r="AQ142" s="219"/>
      <c r="AR142" s="219"/>
      <c r="AS142" s="219"/>
      <c r="AT142" s="219"/>
      <c r="AU142" s="219"/>
      <c r="AV142" s="219"/>
      <c r="AW142" s="219"/>
      <c r="AX142" s="219"/>
      <c r="AY142" s="219"/>
      <c r="AZ142" s="219"/>
      <c r="BA142" s="219"/>
      <c r="BB142" s="219"/>
      <c r="BC142" s="219"/>
      <c r="BD142" s="219"/>
      <c r="BE142" s="219"/>
      <c r="BF142" s="219"/>
      <c r="BG142" s="219"/>
      <c r="BH142" s="219"/>
      <c r="BI142" s="219"/>
      <c r="BJ142" s="219"/>
      <c r="BK142" s="219"/>
      <c r="BL142" s="219"/>
      <c r="BM142" s="219"/>
      <c r="BN142" s="219"/>
      <c r="BO142" s="219"/>
      <c r="BP142" s="219"/>
      <c r="BQ142" s="219"/>
      <c r="BR142" s="219"/>
      <c r="BS142" s="219"/>
      <c r="BT142" s="219"/>
      <c r="BU142" s="219"/>
      <c r="BV142" s="219"/>
      <c r="BW142" s="219"/>
      <c r="BX142" s="219"/>
      <c r="BY142" s="219"/>
      <c r="BZ142" s="219"/>
      <c r="CA142" s="219"/>
      <c r="CB142" s="219"/>
      <c r="CC142" s="219"/>
      <c r="CD142" s="219"/>
      <c r="CE142" s="219"/>
      <c r="CF142" s="219"/>
    </row>
    <row r="143" spans="1:84" s="246" customFormat="1" x14ac:dyDescent="0.25">
      <c r="A143" s="832"/>
      <c r="B143" s="834"/>
      <c r="C143" s="831"/>
      <c r="D143" s="246" t="s">
        <v>592</v>
      </c>
      <c r="E143" s="463"/>
      <c r="F143" s="463"/>
      <c r="G143" s="463"/>
      <c r="H143" s="463"/>
      <c r="I143" s="466" t="e">
        <v>#REF!</v>
      </c>
      <c r="J143" s="463"/>
      <c r="K143" s="202"/>
      <c r="L143" s="463"/>
      <c r="M143" s="399"/>
      <c r="N143" s="517"/>
      <c r="O143" s="202"/>
      <c r="P143" s="842"/>
      <c r="Q143" s="841"/>
      <c r="R143" s="839"/>
      <c r="S143" s="841"/>
      <c r="T143" s="837"/>
      <c r="U143" s="839"/>
      <c r="V143" s="839"/>
      <c r="W143" s="839"/>
      <c r="X143" s="839"/>
      <c r="Y143" s="839"/>
      <c r="Z143" s="840"/>
      <c r="AA143" s="1"/>
      <c r="AB143" s="1"/>
      <c r="AC143" s="1"/>
      <c r="AD143" s="1"/>
      <c r="AE143" s="1"/>
      <c r="AF143" s="1"/>
      <c r="AG143" s="1"/>
      <c r="AH143" s="1"/>
      <c r="AI143" s="1"/>
      <c r="AJ143" s="1"/>
      <c r="AK143" s="1"/>
      <c r="AL143" s="1"/>
      <c r="AM143" s="1"/>
      <c r="AN143" s="1"/>
      <c r="AO143" s="1"/>
      <c r="AP143" s="1"/>
      <c r="AQ143" s="219"/>
      <c r="AR143" s="219"/>
      <c r="AS143" s="219"/>
      <c r="AT143" s="219"/>
      <c r="AU143" s="219"/>
      <c r="AV143" s="219"/>
      <c r="AW143" s="219"/>
      <c r="AX143" s="219"/>
      <c r="AY143" s="219"/>
      <c r="AZ143" s="219"/>
      <c r="BA143" s="219"/>
      <c r="BB143" s="219"/>
      <c r="BC143" s="219"/>
      <c r="BD143" s="219"/>
      <c r="BE143" s="219"/>
      <c r="BF143" s="219"/>
      <c r="BG143" s="219"/>
      <c r="BH143" s="219"/>
      <c r="BI143" s="219"/>
      <c r="BJ143" s="219"/>
      <c r="BK143" s="219"/>
      <c r="BL143" s="219"/>
      <c r="BM143" s="219"/>
      <c r="BN143" s="219"/>
      <c r="BO143" s="219"/>
      <c r="BP143" s="219"/>
      <c r="BQ143" s="219"/>
      <c r="BR143" s="219"/>
      <c r="BS143" s="219"/>
      <c r="BT143" s="219"/>
      <c r="BU143" s="219"/>
      <c r="BV143" s="219"/>
      <c r="BW143" s="219"/>
      <c r="BX143" s="219"/>
      <c r="BY143" s="219"/>
      <c r="BZ143" s="219"/>
      <c r="CA143" s="219"/>
      <c r="CB143" s="219"/>
      <c r="CC143" s="219"/>
      <c r="CD143" s="219"/>
      <c r="CE143" s="219"/>
      <c r="CF143" s="219"/>
    </row>
    <row r="144" spans="1:84" s="246" customFormat="1" x14ac:dyDescent="0.25">
      <c r="A144" s="832"/>
      <c r="B144" s="834"/>
      <c r="C144" s="831"/>
      <c r="D144" s="513" t="s">
        <v>37</v>
      </c>
      <c r="E144" s="463"/>
      <c r="F144" s="463"/>
      <c r="G144" s="463"/>
      <c r="H144" s="463"/>
      <c r="I144" s="463"/>
      <c r="J144" s="463"/>
      <c r="K144" s="202"/>
      <c r="L144" s="463"/>
      <c r="M144" s="399"/>
      <c r="N144" s="517"/>
      <c r="O144" s="202"/>
      <c r="P144" s="842"/>
      <c r="Q144" s="841"/>
      <c r="R144" s="839"/>
      <c r="S144" s="841"/>
      <c r="T144" s="837"/>
      <c r="U144" s="839"/>
      <c r="V144" s="839"/>
      <c r="W144" s="839"/>
      <c r="X144" s="839"/>
      <c r="Y144" s="839"/>
      <c r="Z144" s="840"/>
      <c r="AA144" s="1"/>
      <c r="AB144" s="1"/>
      <c r="AC144" s="1"/>
      <c r="AD144" s="1"/>
      <c r="AE144" s="1"/>
      <c r="AF144" s="1"/>
      <c r="AG144" s="1"/>
      <c r="AH144" s="1"/>
      <c r="AI144" s="1"/>
      <c r="AJ144" s="1"/>
      <c r="AK144" s="1"/>
      <c r="AL144" s="1"/>
      <c r="AM144" s="1"/>
      <c r="AN144" s="1"/>
      <c r="AO144" s="1"/>
      <c r="AP144" s="1"/>
      <c r="AQ144" s="219"/>
      <c r="AR144" s="219"/>
      <c r="AS144" s="219"/>
      <c r="AT144" s="219"/>
      <c r="AU144" s="219"/>
      <c r="AV144" s="219"/>
      <c r="AW144" s="219"/>
      <c r="AX144" s="219"/>
      <c r="AY144" s="219"/>
      <c r="AZ144" s="219"/>
      <c r="BA144" s="219"/>
      <c r="BB144" s="219"/>
      <c r="BC144" s="219"/>
      <c r="BD144" s="219"/>
      <c r="BE144" s="219"/>
      <c r="BF144" s="219"/>
      <c r="BG144" s="219"/>
      <c r="BH144" s="219"/>
      <c r="BI144" s="219"/>
      <c r="BJ144" s="219"/>
      <c r="BK144" s="219"/>
      <c r="BL144" s="219"/>
      <c r="BM144" s="219"/>
      <c r="BN144" s="219"/>
      <c r="BO144" s="219"/>
      <c r="BP144" s="219"/>
      <c r="BQ144" s="219"/>
      <c r="BR144" s="219"/>
      <c r="BS144" s="219"/>
      <c r="BT144" s="219"/>
      <c r="BU144" s="219"/>
      <c r="BV144" s="219"/>
      <c r="BW144" s="219"/>
      <c r="BX144" s="219"/>
      <c r="BY144" s="219"/>
      <c r="BZ144" s="219"/>
      <c r="CA144" s="219"/>
      <c r="CB144" s="219"/>
      <c r="CC144" s="219"/>
      <c r="CD144" s="219"/>
      <c r="CE144" s="219"/>
      <c r="CF144" s="219"/>
    </row>
    <row r="145" spans="1:84" s="246" customFormat="1" ht="22.5" x14ac:dyDescent="0.25">
      <c r="A145" s="832"/>
      <c r="B145" s="834"/>
      <c r="C145" s="831"/>
      <c r="D145" s="513" t="s">
        <v>38</v>
      </c>
      <c r="E145" s="468">
        <v>489717007.42666674</v>
      </c>
      <c r="F145" s="468">
        <v>166500567.05947995</v>
      </c>
      <c r="G145" s="468">
        <v>489717007.42666674</v>
      </c>
      <c r="H145" s="468">
        <v>489717007.42666674</v>
      </c>
      <c r="I145" s="468">
        <v>489717007.42666674</v>
      </c>
      <c r="J145" s="468"/>
      <c r="K145" s="202"/>
      <c r="L145" s="468">
        <v>238971734.09333333</v>
      </c>
      <c r="M145" s="399">
        <v>337655371.47546268</v>
      </c>
      <c r="N145" s="517">
        <v>489717007.42666698</v>
      </c>
      <c r="O145" s="202"/>
      <c r="P145" s="842"/>
      <c r="Q145" s="841"/>
      <c r="R145" s="839"/>
      <c r="S145" s="841"/>
      <c r="T145" s="837"/>
      <c r="U145" s="839"/>
      <c r="V145" s="839"/>
      <c r="W145" s="839"/>
      <c r="X145" s="839"/>
      <c r="Y145" s="839"/>
      <c r="Z145" s="840"/>
      <c r="AA145" s="1"/>
      <c r="AB145" s="1"/>
      <c r="AC145" s="1"/>
      <c r="AD145" s="1"/>
      <c r="AE145" s="1"/>
      <c r="AF145" s="1"/>
      <c r="AG145" s="1"/>
      <c r="AH145" s="1"/>
      <c r="AI145" s="1"/>
      <c r="AJ145" s="1"/>
      <c r="AK145" s="1"/>
      <c r="AL145" s="1"/>
      <c r="AM145" s="1"/>
      <c r="AN145" s="1"/>
      <c r="AO145" s="1"/>
      <c r="AP145" s="1"/>
      <c r="AQ145" s="219"/>
      <c r="AR145" s="219"/>
      <c r="AS145" s="219"/>
      <c r="AT145" s="219"/>
      <c r="AU145" s="219"/>
      <c r="AV145" s="219"/>
      <c r="AW145" s="219"/>
      <c r="AX145" s="219"/>
      <c r="AY145" s="219"/>
      <c r="AZ145" s="219"/>
      <c r="BA145" s="219"/>
      <c r="BB145" s="219"/>
      <c r="BC145" s="219"/>
      <c r="BD145" s="219"/>
      <c r="BE145" s="219"/>
      <c r="BF145" s="219"/>
      <c r="BG145" s="219"/>
      <c r="BH145" s="219"/>
      <c r="BI145" s="219"/>
      <c r="BJ145" s="219"/>
      <c r="BK145" s="219"/>
      <c r="BL145" s="219"/>
      <c r="BM145" s="219"/>
      <c r="BN145" s="219"/>
      <c r="BO145" s="219"/>
      <c r="BP145" s="219"/>
      <c r="BQ145" s="219"/>
      <c r="BR145" s="219"/>
      <c r="BS145" s="219"/>
      <c r="BT145" s="219"/>
      <c r="BU145" s="219"/>
      <c r="BV145" s="219"/>
      <c r="BW145" s="219"/>
      <c r="BX145" s="219"/>
      <c r="BY145" s="219"/>
      <c r="BZ145" s="219"/>
      <c r="CA145" s="219"/>
      <c r="CB145" s="219"/>
      <c r="CC145" s="219"/>
      <c r="CD145" s="219"/>
      <c r="CE145" s="219"/>
      <c r="CF145" s="219"/>
    </row>
    <row r="146" spans="1:84" s="246" customFormat="1" x14ac:dyDescent="0.25">
      <c r="A146" s="832"/>
      <c r="B146" s="834"/>
      <c r="C146" s="831" t="s">
        <v>312</v>
      </c>
      <c r="D146" s="510" t="s">
        <v>34</v>
      </c>
      <c r="E146" s="393">
        <v>1</v>
      </c>
      <c r="F146" s="393">
        <v>1</v>
      </c>
      <c r="G146" s="393">
        <v>1</v>
      </c>
      <c r="H146" s="393">
        <v>1</v>
      </c>
      <c r="I146" s="393">
        <v>1</v>
      </c>
      <c r="J146" s="393"/>
      <c r="K146" s="201">
        <v>1</v>
      </c>
      <c r="L146" s="393">
        <v>1</v>
      </c>
      <c r="M146" s="405">
        <v>1</v>
      </c>
      <c r="N146" s="517">
        <v>1</v>
      </c>
      <c r="O146" s="201"/>
      <c r="P146" s="842" t="s">
        <v>250</v>
      </c>
      <c r="Q146" s="841" t="s">
        <v>250</v>
      </c>
      <c r="R146" s="839" t="s">
        <v>318</v>
      </c>
      <c r="S146" s="841" t="s">
        <v>316</v>
      </c>
      <c r="T146" s="837" t="s">
        <v>317</v>
      </c>
      <c r="U146" s="839">
        <v>77707</v>
      </c>
      <c r="V146" s="839">
        <v>85382</v>
      </c>
      <c r="W146" s="839" t="s">
        <v>228</v>
      </c>
      <c r="X146" s="839" t="s">
        <v>222</v>
      </c>
      <c r="Y146" s="839" t="s">
        <v>229</v>
      </c>
      <c r="Z146" s="840">
        <v>163089</v>
      </c>
      <c r="AA146" s="1"/>
      <c r="AB146" s="1"/>
      <c r="AC146" s="1"/>
      <c r="AD146" s="1"/>
      <c r="AE146" s="1"/>
      <c r="AF146" s="1"/>
      <c r="AG146" s="1"/>
      <c r="AH146" s="1"/>
      <c r="AI146" s="1"/>
      <c r="AJ146" s="1"/>
      <c r="AK146" s="1"/>
      <c r="AL146" s="1"/>
      <c r="AM146" s="1"/>
      <c r="AN146" s="1"/>
      <c r="AO146" s="1"/>
      <c r="AP146" s="1"/>
      <c r="AQ146" s="219"/>
      <c r="AR146" s="219"/>
      <c r="AS146" s="219"/>
      <c r="AT146" s="219"/>
      <c r="AU146" s="219"/>
      <c r="AV146" s="219"/>
      <c r="AW146" s="219"/>
      <c r="AX146" s="219"/>
      <c r="AY146" s="219"/>
      <c r="AZ146" s="219"/>
      <c r="BA146" s="219"/>
      <c r="BB146" s="219"/>
      <c r="BC146" s="219"/>
      <c r="BD146" s="219"/>
      <c r="BE146" s="219"/>
      <c r="BF146" s="219"/>
      <c r="BG146" s="219"/>
      <c r="BH146" s="219"/>
      <c r="BI146" s="219"/>
      <c r="BJ146" s="219"/>
      <c r="BK146" s="219"/>
      <c r="BL146" s="219"/>
      <c r="BM146" s="219"/>
      <c r="BN146" s="219"/>
      <c r="BO146" s="219"/>
      <c r="BP146" s="219"/>
      <c r="BQ146" s="219"/>
      <c r="BR146" s="219"/>
      <c r="BS146" s="219"/>
      <c r="BT146" s="219"/>
      <c r="BU146" s="219"/>
      <c r="BV146" s="219"/>
      <c r="BW146" s="219"/>
      <c r="BX146" s="219"/>
      <c r="BY146" s="219"/>
      <c r="BZ146" s="219"/>
      <c r="CA146" s="219"/>
      <c r="CB146" s="219"/>
      <c r="CC146" s="219"/>
      <c r="CD146" s="219"/>
      <c r="CE146" s="219"/>
      <c r="CF146" s="219"/>
    </row>
    <row r="147" spans="1:84" s="246" customFormat="1" x14ac:dyDescent="0.25">
      <c r="A147" s="832"/>
      <c r="B147" s="834"/>
      <c r="C147" s="831"/>
      <c r="D147" s="513" t="s">
        <v>36</v>
      </c>
      <c r="E147" s="468">
        <v>410975910</v>
      </c>
      <c r="F147" s="468">
        <v>764961699.58799922</v>
      </c>
      <c r="G147" s="468">
        <v>410975910</v>
      </c>
      <c r="H147" s="468">
        <v>375769002</v>
      </c>
      <c r="I147" s="468">
        <v>375769002</v>
      </c>
      <c r="J147" s="535">
        <v>304485645.5</v>
      </c>
      <c r="K147" s="535">
        <v>304485645.5</v>
      </c>
      <c r="L147" s="535">
        <v>304485645.5</v>
      </c>
      <c r="M147" s="517">
        <v>304485645.5</v>
      </c>
      <c r="N147" s="517">
        <v>304485645.5</v>
      </c>
      <c r="O147" s="202"/>
      <c r="P147" s="842"/>
      <c r="Q147" s="841"/>
      <c r="R147" s="839"/>
      <c r="S147" s="841"/>
      <c r="T147" s="837"/>
      <c r="U147" s="839"/>
      <c r="V147" s="839"/>
      <c r="W147" s="839"/>
      <c r="X147" s="839"/>
      <c r="Y147" s="839"/>
      <c r="Z147" s="840"/>
      <c r="AA147" s="1"/>
      <c r="AB147" s="1"/>
      <c r="AC147" s="1"/>
      <c r="AD147" s="1"/>
      <c r="AE147" s="1"/>
      <c r="AF147" s="1"/>
      <c r="AG147" s="1"/>
      <c r="AH147" s="1"/>
      <c r="AI147" s="1"/>
      <c r="AJ147" s="1"/>
      <c r="AK147" s="1"/>
      <c r="AL147" s="1"/>
      <c r="AM147" s="1"/>
      <c r="AN147" s="1"/>
      <c r="AO147" s="1"/>
      <c r="AP147" s="1"/>
      <c r="AQ147" s="219"/>
      <c r="AR147" s="219"/>
      <c r="AS147" s="219"/>
      <c r="AT147" s="219"/>
      <c r="AU147" s="219"/>
      <c r="AV147" s="219"/>
      <c r="AW147" s="219"/>
      <c r="AX147" s="219"/>
      <c r="AY147" s="219"/>
      <c r="AZ147" s="219"/>
      <c r="BA147" s="219"/>
      <c r="BB147" s="219"/>
      <c r="BC147" s="219"/>
      <c r="BD147" s="219"/>
      <c r="BE147" s="219"/>
      <c r="BF147" s="219"/>
      <c r="BG147" s="219"/>
      <c r="BH147" s="219"/>
      <c r="BI147" s="219"/>
      <c r="BJ147" s="219"/>
      <c r="BK147" s="219"/>
      <c r="BL147" s="219"/>
      <c r="BM147" s="219"/>
      <c r="BN147" s="219"/>
      <c r="BO147" s="219"/>
      <c r="BP147" s="219"/>
      <c r="BQ147" s="219"/>
      <c r="BR147" s="219"/>
      <c r="BS147" s="219"/>
      <c r="BT147" s="219"/>
      <c r="BU147" s="219"/>
      <c r="BV147" s="219"/>
      <c r="BW147" s="219"/>
      <c r="BX147" s="219"/>
      <c r="BY147" s="219"/>
      <c r="BZ147" s="219"/>
      <c r="CA147" s="219"/>
      <c r="CB147" s="219"/>
      <c r="CC147" s="219"/>
      <c r="CD147" s="219"/>
      <c r="CE147" s="219"/>
      <c r="CF147" s="219"/>
    </row>
    <row r="148" spans="1:84" s="246" customFormat="1" x14ac:dyDescent="0.25">
      <c r="A148" s="832"/>
      <c r="B148" s="834"/>
      <c r="C148" s="831"/>
      <c r="D148" s="513" t="s">
        <v>37</v>
      </c>
      <c r="E148" s="463"/>
      <c r="F148" s="463"/>
      <c r="G148" s="463"/>
      <c r="H148" s="463"/>
      <c r="I148" s="463"/>
      <c r="J148" s="463"/>
      <c r="K148" s="202"/>
      <c r="L148" s="463"/>
      <c r="M148" s="399"/>
      <c r="N148" s="517"/>
      <c r="O148" s="202"/>
      <c r="P148" s="842"/>
      <c r="Q148" s="841"/>
      <c r="R148" s="839"/>
      <c r="S148" s="841"/>
      <c r="T148" s="837"/>
      <c r="U148" s="839"/>
      <c r="V148" s="839"/>
      <c r="W148" s="839"/>
      <c r="X148" s="839"/>
      <c r="Y148" s="839"/>
      <c r="Z148" s="840"/>
      <c r="AA148" s="1"/>
      <c r="AB148" s="1"/>
      <c r="AC148" s="1"/>
      <c r="AD148" s="1"/>
      <c r="AE148" s="1"/>
      <c r="AF148" s="1"/>
      <c r="AG148" s="1"/>
      <c r="AH148" s="1"/>
      <c r="AI148" s="1"/>
      <c r="AJ148" s="1"/>
      <c r="AK148" s="1"/>
      <c r="AL148" s="1"/>
      <c r="AM148" s="1"/>
      <c r="AN148" s="1"/>
      <c r="AO148" s="1"/>
      <c r="AP148" s="1"/>
      <c r="AQ148" s="219"/>
      <c r="AR148" s="219"/>
      <c r="AS148" s="219"/>
      <c r="AT148" s="219"/>
      <c r="AU148" s="219"/>
      <c r="AV148" s="219"/>
      <c r="AW148" s="219"/>
      <c r="AX148" s="219"/>
      <c r="AY148" s="219"/>
      <c r="AZ148" s="219"/>
      <c r="BA148" s="219"/>
      <c r="BB148" s="219"/>
      <c r="BC148" s="219"/>
      <c r="BD148" s="219"/>
      <c r="BE148" s="219"/>
      <c r="BF148" s="219"/>
      <c r="BG148" s="219"/>
      <c r="BH148" s="219"/>
      <c r="BI148" s="219"/>
      <c r="BJ148" s="219"/>
      <c r="BK148" s="219"/>
      <c r="BL148" s="219"/>
      <c r="BM148" s="219"/>
      <c r="BN148" s="219"/>
      <c r="BO148" s="219"/>
      <c r="BP148" s="219"/>
      <c r="BQ148" s="219"/>
      <c r="BR148" s="219"/>
      <c r="BS148" s="219"/>
      <c r="BT148" s="219"/>
      <c r="BU148" s="219"/>
      <c r="BV148" s="219"/>
      <c r="BW148" s="219"/>
      <c r="BX148" s="219"/>
      <c r="BY148" s="219"/>
      <c r="BZ148" s="219"/>
      <c r="CA148" s="219"/>
      <c r="CB148" s="219"/>
      <c r="CC148" s="219"/>
      <c r="CD148" s="219"/>
      <c r="CE148" s="219"/>
      <c r="CF148" s="219"/>
    </row>
    <row r="149" spans="1:84" s="246" customFormat="1" ht="22.5" x14ac:dyDescent="0.25">
      <c r="A149" s="832"/>
      <c r="B149" s="834"/>
      <c r="C149" s="831"/>
      <c r="D149" s="513" t="s">
        <v>38</v>
      </c>
      <c r="E149" s="416">
        <v>565714002.94666672</v>
      </c>
      <c r="F149" s="416">
        <v>97942777.091284409</v>
      </c>
      <c r="G149" s="416">
        <v>565714002.94666672</v>
      </c>
      <c r="H149" s="416">
        <v>565714002.94666672</v>
      </c>
      <c r="I149" s="416">
        <v>565714002.94666672</v>
      </c>
      <c r="J149" s="416"/>
      <c r="K149" s="202"/>
      <c r="L149" s="416">
        <v>68026438.023333341</v>
      </c>
      <c r="M149" s="399">
        <v>182155372.00706798</v>
      </c>
      <c r="N149" s="517">
        <v>246167943.05586401</v>
      </c>
      <c r="O149" s="202"/>
      <c r="P149" s="842"/>
      <c r="Q149" s="841"/>
      <c r="R149" s="839"/>
      <c r="S149" s="841"/>
      <c r="T149" s="837"/>
      <c r="U149" s="839"/>
      <c r="V149" s="839"/>
      <c r="W149" s="839"/>
      <c r="X149" s="839"/>
      <c r="Y149" s="839"/>
      <c r="Z149" s="840"/>
      <c r="AA149" s="1"/>
      <c r="AB149" s="1"/>
      <c r="AC149" s="1"/>
      <c r="AD149" s="1"/>
      <c r="AE149" s="1"/>
      <c r="AF149" s="1"/>
      <c r="AG149" s="1"/>
      <c r="AH149" s="1"/>
      <c r="AI149" s="1"/>
      <c r="AJ149" s="1"/>
      <c r="AK149" s="1"/>
      <c r="AL149" s="1"/>
      <c r="AM149" s="1"/>
      <c r="AN149" s="1"/>
      <c r="AO149" s="1"/>
      <c r="AP149" s="1"/>
      <c r="AQ149" s="219"/>
      <c r="AR149" s="219"/>
      <c r="AS149" s="219"/>
      <c r="AT149" s="219"/>
      <c r="AU149" s="219"/>
      <c r="AV149" s="219"/>
      <c r="AW149" s="219"/>
      <c r="AX149" s="219"/>
      <c r="AY149" s="219"/>
      <c r="AZ149" s="219"/>
      <c r="BA149" s="219"/>
      <c r="BB149" s="219"/>
      <c r="BC149" s="219"/>
      <c r="BD149" s="219"/>
      <c r="BE149" s="219"/>
      <c r="BF149" s="219"/>
      <c r="BG149" s="219"/>
      <c r="BH149" s="219"/>
      <c r="BI149" s="219"/>
      <c r="BJ149" s="219"/>
      <c r="BK149" s="219"/>
      <c r="BL149" s="219"/>
      <c r="BM149" s="219"/>
      <c r="BN149" s="219"/>
      <c r="BO149" s="219"/>
      <c r="BP149" s="219"/>
      <c r="BQ149" s="219"/>
      <c r="BR149" s="219"/>
      <c r="BS149" s="219"/>
      <c r="BT149" s="219"/>
      <c r="BU149" s="219"/>
      <c r="BV149" s="219"/>
      <c r="BW149" s="219"/>
      <c r="BX149" s="219"/>
      <c r="BY149" s="219"/>
      <c r="BZ149" s="219"/>
      <c r="CA149" s="219"/>
      <c r="CB149" s="219"/>
      <c r="CC149" s="219"/>
      <c r="CD149" s="219"/>
      <c r="CE149" s="219"/>
      <c r="CF149" s="219"/>
    </row>
    <row r="150" spans="1:84" s="246" customFormat="1" x14ac:dyDescent="0.25">
      <c r="A150" s="832"/>
      <c r="B150" s="834"/>
      <c r="C150" s="831" t="s">
        <v>313</v>
      </c>
      <c r="D150" s="510" t="s">
        <v>34</v>
      </c>
      <c r="E150" s="393">
        <v>1</v>
      </c>
      <c r="F150" s="393">
        <v>1</v>
      </c>
      <c r="G150" s="393">
        <v>1</v>
      </c>
      <c r="H150" s="393">
        <v>1</v>
      </c>
      <c r="I150" s="393">
        <v>1</v>
      </c>
      <c r="J150" s="393"/>
      <c r="K150" s="201">
        <v>1</v>
      </c>
      <c r="L150" s="393">
        <v>1</v>
      </c>
      <c r="M150" s="405">
        <v>1</v>
      </c>
      <c r="N150" s="517">
        <v>1</v>
      </c>
      <c r="O150" s="201"/>
      <c r="P150" s="842" t="s">
        <v>304</v>
      </c>
      <c r="Q150" s="841" t="s">
        <v>305</v>
      </c>
      <c r="R150" s="839"/>
      <c r="S150" s="841" t="s">
        <v>306</v>
      </c>
      <c r="T150" s="837" t="s">
        <v>289</v>
      </c>
      <c r="U150" s="839">
        <v>171735</v>
      </c>
      <c r="V150" s="839">
        <v>178350</v>
      </c>
      <c r="W150" s="839" t="s">
        <v>228</v>
      </c>
      <c r="X150" s="839" t="s">
        <v>222</v>
      </c>
      <c r="Y150" s="839" t="s">
        <v>229</v>
      </c>
      <c r="Z150" s="840">
        <v>350085</v>
      </c>
      <c r="AA150" s="1"/>
      <c r="AB150" s="1"/>
      <c r="AC150" s="1"/>
      <c r="AD150" s="1"/>
      <c r="AE150" s="1"/>
      <c r="AF150" s="1"/>
      <c r="AG150" s="1"/>
      <c r="AH150" s="1"/>
      <c r="AI150" s="1"/>
      <c r="AJ150" s="1"/>
      <c r="AK150" s="1"/>
      <c r="AL150" s="1"/>
      <c r="AM150" s="1"/>
      <c r="AN150" s="1"/>
      <c r="AO150" s="1"/>
      <c r="AP150" s="1"/>
      <c r="AQ150" s="219"/>
      <c r="AR150" s="219"/>
      <c r="AS150" s="219"/>
      <c r="AT150" s="219"/>
      <c r="AU150" s="219"/>
      <c r="AV150" s="219"/>
      <c r="AW150" s="219"/>
      <c r="AX150" s="219"/>
      <c r="AY150" s="219"/>
      <c r="AZ150" s="219"/>
      <c r="BA150" s="219"/>
      <c r="BB150" s="219"/>
      <c r="BC150" s="219"/>
      <c r="BD150" s="219"/>
      <c r="BE150" s="219"/>
      <c r="BF150" s="219"/>
      <c r="BG150" s="219"/>
      <c r="BH150" s="219"/>
      <c r="BI150" s="219"/>
      <c r="BJ150" s="219"/>
      <c r="BK150" s="219"/>
      <c r="BL150" s="219"/>
      <c r="BM150" s="219"/>
      <c r="BN150" s="219"/>
      <c r="BO150" s="219"/>
      <c r="BP150" s="219"/>
      <c r="BQ150" s="219"/>
      <c r="BR150" s="219"/>
      <c r="BS150" s="219"/>
      <c r="BT150" s="219"/>
      <c r="BU150" s="219"/>
      <c r="BV150" s="219"/>
      <c r="BW150" s="219"/>
      <c r="BX150" s="219"/>
      <c r="BY150" s="219"/>
      <c r="BZ150" s="219"/>
      <c r="CA150" s="219"/>
      <c r="CB150" s="219"/>
      <c r="CC150" s="219"/>
      <c r="CD150" s="219"/>
      <c r="CE150" s="219"/>
      <c r="CF150" s="219"/>
    </row>
    <row r="151" spans="1:84" s="246" customFormat="1" x14ac:dyDescent="0.25">
      <c r="A151" s="832"/>
      <c r="B151" s="834"/>
      <c r="C151" s="831"/>
      <c r="D151" s="513" t="s">
        <v>36</v>
      </c>
      <c r="E151" s="417">
        <v>237731370</v>
      </c>
      <c r="F151" s="417">
        <v>61678750</v>
      </c>
      <c r="G151" s="417">
        <v>237731370</v>
      </c>
      <c r="H151" s="417">
        <v>237731370</v>
      </c>
      <c r="I151" s="417">
        <v>237731370</v>
      </c>
      <c r="J151" s="536">
        <v>187343838.5</v>
      </c>
      <c r="K151" s="536">
        <v>187343838.5</v>
      </c>
      <c r="L151" s="536">
        <v>187343838.5</v>
      </c>
      <c r="M151" s="423">
        <v>187343838.5</v>
      </c>
      <c r="N151" s="423">
        <v>187343838.5</v>
      </c>
      <c r="O151" s="214"/>
      <c r="P151" s="842"/>
      <c r="Q151" s="841"/>
      <c r="R151" s="839"/>
      <c r="S151" s="841"/>
      <c r="T151" s="837"/>
      <c r="U151" s="839"/>
      <c r="V151" s="839"/>
      <c r="W151" s="839"/>
      <c r="X151" s="839"/>
      <c r="Y151" s="839"/>
      <c r="Z151" s="840"/>
      <c r="AA151" s="1"/>
      <c r="AB151" s="1"/>
      <c r="AC151" s="1"/>
      <c r="AD151" s="1"/>
      <c r="AE151" s="1"/>
      <c r="AF151" s="1"/>
      <c r="AG151" s="1"/>
      <c r="AH151" s="1"/>
      <c r="AI151" s="1"/>
      <c r="AJ151" s="1"/>
      <c r="AK151" s="1"/>
      <c r="AL151" s="1"/>
      <c r="AM151" s="1"/>
      <c r="AN151" s="1"/>
      <c r="AO151" s="1"/>
      <c r="AP151" s="1"/>
      <c r="AQ151" s="219"/>
      <c r="AR151" s="219"/>
      <c r="AS151" s="219"/>
      <c r="AT151" s="219"/>
      <c r="AU151" s="219"/>
      <c r="AV151" s="219"/>
      <c r="AW151" s="219"/>
      <c r="AX151" s="219"/>
      <c r="AY151" s="219"/>
      <c r="AZ151" s="219"/>
      <c r="BA151" s="219"/>
      <c r="BB151" s="219"/>
      <c r="BC151" s="219"/>
      <c r="BD151" s="219"/>
      <c r="BE151" s="219"/>
      <c r="BF151" s="219"/>
      <c r="BG151" s="219"/>
      <c r="BH151" s="219"/>
      <c r="BI151" s="219"/>
      <c r="BJ151" s="219"/>
      <c r="BK151" s="219"/>
      <c r="BL151" s="219"/>
      <c r="BM151" s="219"/>
      <c r="BN151" s="219"/>
      <c r="BO151" s="219"/>
      <c r="BP151" s="219"/>
      <c r="BQ151" s="219"/>
      <c r="BR151" s="219"/>
      <c r="BS151" s="219"/>
      <c r="BT151" s="219"/>
      <c r="BU151" s="219"/>
      <c r="BV151" s="219"/>
      <c r="BW151" s="219"/>
      <c r="BX151" s="219"/>
      <c r="BY151" s="219"/>
      <c r="BZ151" s="219"/>
      <c r="CA151" s="219"/>
      <c r="CB151" s="219"/>
      <c r="CC151" s="219"/>
      <c r="CD151" s="219"/>
      <c r="CE151" s="219"/>
      <c r="CF151" s="219"/>
    </row>
    <row r="152" spans="1:84" s="246" customFormat="1" x14ac:dyDescent="0.25">
      <c r="A152" s="832"/>
      <c r="B152" s="834"/>
      <c r="C152" s="831"/>
      <c r="D152" s="513" t="s">
        <v>37</v>
      </c>
      <c r="E152" s="398"/>
      <c r="F152" s="398"/>
      <c r="G152" s="398"/>
      <c r="H152" s="398"/>
      <c r="I152" s="398"/>
      <c r="J152" s="398"/>
      <c r="K152" s="214"/>
      <c r="L152" s="398"/>
      <c r="M152" s="420"/>
      <c r="N152" s="423"/>
      <c r="O152" s="214"/>
      <c r="P152" s="842"/>
      <c r="Q152" s="841"/>
      <c r="R152" s="839"/>
      <c r="S152" s="841"/>
      <c r="T152" s="837"/>
      <c r="U152" s="839"/>
      <c r="V152" s="839"/>
      <c r="W152" s="839"/>
      <c r="X152" s="839"/>
      <c r="Y152" s="839"/>
      <c r="Z152" s="840"/>
      <c r="AA152" s="1"/>
      <c r="AB152" s="1"/>
      <c r="AC152" s="1"/>
      <c r="AD152" s="1"/>
      <c r="AE152" s="1"/>
      <c r="AF152" s="1"/>
      <c r="AG152" s="1"/>
      <c r="AH152" s="1"/>
      <c r="AI152" s="1"/>
      <c r="AJ152" s="1"/>
      <c r="AK152" s="1"/>
      <c r="AL152" s="1"/>
      <c r="AM152" s="1"/>
      <c r="AN152" s="1"/>
      <c r="AO152" s="1"/>
      <c r="AP152" s="1"/>
      <c r="AQ152" s="219"/>
      <c r="AR152" s="219"/>
      <c r="AS152" s="219"/>
      <c r="AT152" s="219"/>
      <c r="AU152" s="219"/>
      <c r="AV152" s="219"/>
      <c r="AW152" s="219"/>
      <c r="AX152" s="219"/>
      <c r="AY152" s="219"/>
      <c r="AZ152" s="219"/>
      <c r="BA152" s="219"/>
      <c r="BB152" s="219"/>
      <c r="BC152" s="219"/>
      <c r="BD152" s="219"/>
      <c r="BE152" s="219"/>
      <c r="BF152" s="219"/>
      <c r="BG152" s="219"/>
      <c r="BH152" s="219"/>
      <c r="BI152" s="219"/>
      <c r="BJ152" s="219"/>
      <c r="BK152" s="219"/>
      <c r="BL152" s="219"/>
      <c r="BM152" s="219"/>
      <c r="BN152" s="219"/>
      <c r="BO152" s="219"/>
      <c r="BP152" s="219"/>
      <c r="BQ152" s="219"/>
      <c r="BR152" s="219"/>
      <c r="BS152" s="219"/>
      <c r="BT152" s="219"/>
      <c r="BU152" s="219"/>
      <c r="BV152" s="219"/>
      <c r="BW152" s="219"/>
      <c r="BX152" s="219"/>
      <c r="BY152" s="219"/>
      <c r="BZ152" s="219"/>
      <c r="CA152" s="219"/>
      <c r="CB152" s="219"/>
      <c r="CC152" s="219"/>
      <c r="CD152" s="219"/>
      <c r="CE152" s="219"/>
      <c r="CF152" s="219"/>
    </row>
    <row r="153" spans="1:84" s="246" customFormat="1" ht="22.5" x14ac:dyDescent="0.25">
      <c r="A153" s="832"/>
      <c r="B153" s="834"/>
      <c r="C153" s="831"/>
      <c r="D153" s="513" t="s">
        <v>38</v>
      </c>
      <c r="E153" s="416"/>
      <c r="F153" s="416"/>
      <c r="G153" s="416"/>
      <c r="H153" s="416"/>
      <c r="I153" s="416"/>
      <c r="J153" s="416"/>
      <c r="K153" s="214"/>
      <c r="L153" s="416"/>
      <c r="M153" s="399"/>
      <c r="N153" s="423"/>
      <c r="O153" s="214"/>
      <c r="P153" s="842"/>
      <c r="Q153" s="841"/>
      <c r="R153" s="839"/>
      <c r="S153" s="841"/>
      <c r="T153" s="837"/>
      <c r="U153" s="839"/>
      <c r="V153" s="839"/>
      <c r="W153" s="839"/>
      <c r="X153" s="839"/>
      <c r="Y153" s="839"/>
      <c r="Z153" s="840"/>
      <c r="AA153" s="1"/>
      <c r="AB153" s="1"/>
      <c r="AC153" s="1"/>
      <c r="AD153" s="1"/>
      <c r="AE153" s="1"/>
      <c r="AF153" s="1"/>
      <c r="AG153" s="1"/>
      <c r="AH153" s="1"/>
      <c r="AI153" s="1"/>
      <c r="AJ153" s="1"/>
      <c r="AK153" s="1"/>
      <c r="AL153" s="1"/>
      <c r="AM153" s="1"/>
      <c r="AN153" s="1"/>
      <c r="AO153" s="1"/>
      <c r="AP153" s="1"/>
      <c r="AQ153" s="219"/>
      <c r="AR153" s="219"/>
      <c r="AS153" s="219"/>
      <c r="AT153" s="219"/>
      <c r="AU153" s="219"/>
      <c r="AV153" s="219"/>
      <c r="AW153" s="219"/>
      <c r="AX153" s="219"/>
      <c r="AY153" s="219"/>
      <c r="AZ153" s="219"/>
      <c r="BA153" s="219"/>
      <c r="BB153" s="219"/>
      <c r="BC153" s="219"/>
      <c r="BD153" s="219"/>
      <c r="BE153" s="219"/>
      <c r="BF153" s="219"/>
      <c r="BG153" s="219"/>
      <c r="BH153" s="219"/>
      <c r="BI153" s="219"/>
      <c r="BJ153" s="219"/>
      <c r="BK153" s="219"/>
      <c r="BL153" s="219"/>
      <c r="BM153" s="219"/>
      <c r="BN153" s="219"/>
      <c r="BO153" s="219"/>
      <c r="BP153" s="219"/>
      <c r="BQ153" s="219"/>
      <c r="BR153" s="219"/>
      <c r="BS153" s="219"/>
      <c r="BT153" s="219"/>
      <c r="BU153" s="219"/>
      <c r="BV153" s="219"/>
      <c r="BW153" s="219"/>
      <c r="BX153" s="219"/>
      <c r="BY153" s="219"/>
      <c r="BZ153" s="219"/>
      <c r="CA153" s="219"/>
      <c r="CB153" s="219"/>
      <c r="CC153" s="219"/>
      <c r="CD153" s="219"/>
      <c r="CE153" s="219"/>
      <c r="CF153" s="219"/>
    </row>
    <row r="154" spans="1:84" s="246" customFormat="1" x14ac:dyDescent="0.25">
      <c r="A154" s="832"/>
      <c r="B154" s="834"/>
      <c r="C154" s="831" t="s">
        <v>472</v>
      </c>
      <c r="D154" s="510" t="s">
        <v>34</v>
      </c>
      <c r="E154" s="418">
        <v>0.5</v>
      </c>
      <c r="F154" s="418"/>
      <c r="G154" s="418">
        <v>0.5</v>
      </c>
      <c r="H154" s="418">
        <v>0.5</v>
      </c>
      <c r="I154" s="416">
        <v>0.5</v>
      </c>
      <c r="J154" s="416"/>
      <c r="K154" s="201">
        <v>1</v>
      </c>
      <c r="L154" s="416"/>
      <c r="M154" s="399"/>
      <c r="N154" s="423"/>
      <c r="O154" s="214"/>
      <c r="P154" s="461"/>
      <c r="Q154" s="462"/>
      <c r="R154" s="459"/>
      <c r="S154" s="462"/>
      <c r="T154" s="458"/>
      <c r="U154" s="459"/>
      <c r="V154" s="459"/>
      <c r="W154" s="459"/>
      <c r="X154" s="459"/>
      <c r="Y154" s="459"/>
      <c r="Z154" s="469"/>
      <c r="AA154" s="1"/>
      <c r="AB154" s="1"/>
      <c r="AC154" s="1"/>
      <c r="AD154" s="1"/>
      <c r="AE154" s="1"/>
      <c r="AF154" s="1"/>
      <c r="AG154" s="1"/>
      <c r="AH154" s="1"/>
      <c r="AI154" s="1"/>
      <c r="AJ154" s="1"/>
      <c r="AK154" s="1"/>
      <c r="AL154" s="1"/>
      <c r="AM154" s="1"/>
      <c r="AN154" s="1"/>
      <c r="AO154" s="1"/>
      <c r="AP154" s="1"/>
      <c r="AQ154" s="219"/>
      <c r="AR154" s="219"/>
      <c r="AS154" s="219"/>
      <c r="AT154" s="219"/>
      <c r="AU154" s="219"/>
      <c r="AV154" s="219"/>
      <c r="AW154" s="219"/>
      <c r="AX154" s="219"/>
      <c r="AY154" s="219"/>
      <c r="AZ154" s="219"/>
      <c r="BA154" s="219"/>
      <c r="BB154" s="219"/>
      <c r="BC154" s="219"/>
      <c r="BD154" s="219"/>
      <c r="BE154" s="219"/>
      <c r="BF154" s="219"/>
      <c r="BG154" s="219"/>
      <c r="BH154" s="219"/>
      <c r="BI154" s="219"/>
      <c r="BJ154" s="219"/>
      <c r="BK154" s="219"/>
      <c r="BL154" s="219"/>
      <c r="BM154" s="219"/>
      <c r="BN154" s="219"/>
      <c r="BO154" s="219"/>
      <c r="BP154" s="219"/>
      <c r="BQ154" s="219"/>
      <c r="BR154" s="219"/>
      <c r="BS154" s="219"/>
      <c r="BT154" s="219"/>
      <c r="BU154" s="219"/>
      <c r="BV154" s="219"/>
      <c r="BW154" s="219"/>
      <c r="BX154" s="219"/>
      <c r="BY154" s="219"/>
      <c r="BZ154" s="219"/>
      <c r="CA154" s="219"/>
      <c r="CB154" s="219"/>
      <c r="CC154" s="219"/>
      <c r="CD154" s="219"/>
      <c r="CE154" s="219"/>
      <c r="CF154" s="219"/>
    </row>
    <row r="155" spans="1:84" s="246" customFormat="1" x14ac:dyDescent="0.25">
      <c r="A155" s="832"/>
      <c r="B155" s="834"/>
      <c r="C155" s="831"/>
      <c r="D155" s="513" t="s">
        <v>36</v>
      </c>
      <c r="E155" s="416">
        <v>87783370</v>
      </c>
      <c r="F155" s="416"/>
      <c r="G155" s="416">
        <v>87783370</v>
      </c>
      <c r="H155" s="416">
        <v>87788370</v>
      </c>
      <c r="I155" s="416">
        <v>87788370</v>
      </c>
      <c r="J155" s="416"/>
      <c r="K155" s="214">
        <v>140310115</v>
      </c>
      <c r="L155" s="416"/>
      <c r="M155" s="399"/>
      <c r="N155" s="423"/>
      <c r="O155" s="214"/>
      <c r="P155" s="461"/>
      <c r="Q155" s="462"/>
      <c r="R155" s="459"/>
      <c r="S155" s="462"/>
      <c r="T155" s="458"/>
      <c r="U155" s="459"/>
      <c r="V155" s="459"/>
      <c r="W155" s="459"/>
      <c r="X155" s="459"/>
      <c r="Y155" s="459"/>
      <c r="Z155" s="469"/>
      <c r="AA155" s="1"/>
      <c r="AB155" s="1"/>
      <c r="AC155" s="1"/>
      <c r="AD155" s="1"/>
      <c r="AE155" s="1"/>
      <c r="AF155" s="1"/>
      <c r="AG155" s="1"/>
      <c r="AH155" s="1"/>
      <c r="AI155" s="1"/>
      <c r="AJ155" s="1"/>
      <c r="AK155" s="1"/>
      <c r="AL155" s="1"/>
      <c r="AM155" s="1"/>
      <c r="AN155" s="1"/>
      <c r="AO155" s="1"/>
      <c r="AP155" s="1"/>
      <c r="AQ155" s="219"/>
      <c r="AR155" s="219"/>
      <c r="AS155" s="219"/>
      <c r="AT155" s="219"/>
      <c r="AU155" s="219"/>
      <c r="AV155" s="219"/>
      <c r="AW155" s="219"/>
      <c r="AX155" s="219"/>
      <c r="AY155" s="219"/>
      <c r="AZ155" s="219"/>
      <c r="BA155" s="219"/>
      <c r="BB155" s="219"/>
      <c r="BC155" s="219"/>
      <c r="BD155" s="219"/>
      <c r="BE155" s="219"/>
      <c r="BF155" s="219"/>
      <c r="BG155" s="219"/>
      <c r="BH155" s="219"/>
      <c r="BI155" s="219"/>
      <c r="BJ155" s="219"/>
      <c r="BK155" s="219"/>
      <c r="BL155" s="219"/>
      <c r="BM155" s="219"/>
      <c r="BN155" s="219"/>
      <c r="BO155" s="219"/>
      <c r="BP155" s="219"/>
      <c r="BQ155" s="219"/>
      <c r="BR155" s="219"/>
      <c r="BS155" s="219"/>
      <c r="BT155" s="219"/>
      <c r="BU155" s="219"/>
      <c r="BV155" s="219"/>
      <c r="BW155" s="219"/>
      <c r="BX155" s="219"/>
      <c r="BY155" s="219"/>
      <c r="BZ155" s="219"/>
      <c r="CA155" s="219"/>
      <c r="CB155" s="219"/>
      <c r="CC155" s="219"/>
      <c r="CD155" s="219"/>
      <c r="CE155" s="219"/>
      <c r="CF155" s="219"/>
    </row>
    <row r="156" spans="1:84" s="246" customFormat="1" x14ac:dyDescent="0.25">
      <c r="A156" s="832"/>
      <c r="B156" s="834"/>
      <c r="C156" s="831"/>
      <c r="D156" s="513" t="s">
        <v>37</v>
      </c>
      <c r="E156" s="416"/>
      <c r="F156" s="416"/>
      <c r="G156" s="416"/>
      <c r="H156" s="416"/>
      <c r="I156" s="416"/>
      <c r="J156" s="416"/>
      <c r="K156" s="214"/>
      <c r="L156" s="416"/>
      <c r="M156" s="399"/>
      <c r="N156" s="423"/>
      <c r="O156" s="214"/>
      <c r="P156" s="461"/>
      <c r="Q156" s="462"/>
      <c r="R156" s="459"/>
      <c r="S156" s="462"/>
      <c r="T156" s="458"/>
      <c r="U156" s="459"/>
      <c r="V156" s="459"/>
      <c r="W156" s="459"/>
      <c r="X156" s="459"/>
      <c r="Y156" s="459"/>
      <c r="Z156" s="469"/>
      <c r="AA156" s="1"/>
      <c r="AB156" s="1"/>
      <c r="AC156" s="1"/>
      <c r="AD156" s="1"/>
      <c r="AE156" s="1"/>
      <c r="AF156" s="1"/>
      <c r="AG156" s="1"/>
      <c r="AH156" s="1"/>
      <c r="AI156" s="1"/>
      <c r="AJ156" s="1"/>
      <c r="AK156" s="1"/>
      <c r="AL156" s="1"/>
      <c r="AM156" s="1"/>
      <c r="AN156" s="1"/>
      <c r="AO156" s="1"/>
      <c r="AP156" s="1"/>
      <c r="AQ156" s="219"/>
      <c r="AR156" s="219"/>
      <c r="AS156" s="219"/>
      <c r="AT156" s="219"/>
      <c r="AU156" s="219"/>
      <c r="AV156" s="219"/>
      <c r="AW156" s="219"/>
      <c r="AX156" s="219"/>
      <c r="AY156" s="219"/>
      <c r="AZ156" s="219"/>
      <c r="BA156" s="219"/>
      <c r="BB156" s="219"/>
      <c r="BC156" s="219"/>
      <c r="BD156" s="219"/>
      <c r="BE156" s="219"/>
      <c r="BF156" s="219"/>
      <c r="BG156" s="219"/>
      <c r="BH156" s="219"/>
      <c r="BI156" s="219"/>
      <c r="BJ156" s="219"/>
      <c r="BK156" s="219"/>
      <c r="BL156" s="219"/>
      <c r="BM156" s="219"/>
      <c r="BN156" s="219"/>
      <c r="BO156" s="219"/>
      <c r="BP156" s="219"/>
      <c r="BQ156" s="219"/>
      <c r="BR156" s="219"/>
      <c r="BS156" s="219"/>
      <c r="BT156" s="219"/>
      <c r="BU156" s="219"/>
      <c r="BV156" s="219"/>
      <c r="BW156" s="219"/>
      <c r="BX156" s="219"/>
      <c r="BY156" s="219"/>
      <c r="BZ156" s="219"/>
      <c r="CA156" s="219"/>
      <c r="CB156" s="219"/>
      <c r="CC156" s="219"/>
      <c r="CD156" s="219"/>
      <c r="CE156" s="219"/>
      <c r="CF156" s="219"/>
    </row>
    <row r="157" spans="1:84" s="246" customFormat="1" ht="22.5" x14ac:dyDescent="0.25">
      <c r="A157" s="832"/>
      <c r="B157" s="834"/>
      <c r="C157" s="831"/>
      <c r="D157" s="513" t="s">
        <v>38</v>
      </c>
      <c r="E157" s="416"/>
      <c r="F157" s="416"/>
      <c r="G157" s="416"/>
      <c r="H157" s="416"/>
      <c r="I157" s="416"/>
      <c r="J157" s="416"/>
      <c r="K157" s="214"/>
      <c r="L157" s="416"/>
      <c r="M157" s="399"/>
      <c r="N157" s="423"/>
      <c r="O157" s="214"/>
      <c r="P157" s="461"/>
      <c r="Q157" s="462"/>
      <c r="R157" s="459"/>
      <c r="S157" s="462"/>
      <c r="T157" s="458"/>
      <c r="U157" s="459"/>
      <c r="V157" s="459"/>
      <c r="W157" s="459"/>
      <c r="X157" s="459"/>
      <c r="Y157" s="459"/>
      <c r="Z157" s="469"/>
      <c r="AA157" s="1"/>
      <c r="AB157" s="1"/>
      <c r="AC157" s="1"/>
      <c r="AD157" s="1"/>
      <c r="AE157" s="1"/>
      <c r="AF157" s="1"/>
      <c r="AG157" s="1"/>
      <c r="AH157" s="1"/>
      <c r="AI157" s="1"/>
      <c r="AJ157" s="1"/>
      <c r="AK157" s="1"/>
      <c r="AL157" s="1"/>
      <c r="AM157" s="1"/>
      <c r="AN157" s="1"/>
      <c r="AO157" s="1"/>
      <c r="AP157" s="1"/>
      <c r="AQ157" s="219"/>
      <c r="AR157" s="219"/>
      <c r="AS157" s="219"/>
      <c r="AT157" s="219"/>
      <c r="AU157" s="219"/>
      <c r="AV157" s="219"/>
      <c r="AW157" s="219"/>
      <c r="AX157" s="219"/>
      <c r="AY157" s="219"/>
      <c r="AZ157" s="219"/>
      <c r="BA157" s="219"/>
      <c r="BB157" s="219"/>
      <c r="BC157" s="219"/>
      <c r="BD157" s="219"/>
      <c r="BE157" s="219"/>
      <c r="BF157" s="219"/>
      <c r="BG157" s="219"/>
      <c r="BH157" s="219"/>
      <c r="BI157" s="219"/>
      <c r="BJ157" s="219"/>
      <c r="BK157" s="219"/>
      <c r="BL157" s="219"/>
      <c r="BM157" s="219"/>
      <c r="BN157" s="219"/>
      <c r="BO157" s="219"/>
      <c r="BP157" s="219"/>
      <c r="BQ157" s="219"/>
      <c r="BR157" s="219"/>
      <c r="BS157" s="219"/>
      <c r="BT157" s="219"/>
      <c r="BU157" s="219"/>
      <c r="BV157" s="219"/>
      <c r="BW157" s="219"/>
      <c r="BX157" s="219"/>
      <c r="BY157" s="219"/>
      <c r="BZ157" s="219"/>
      <c r="CA157" s="219"/>
      <c r="CB157" s="219"/>
      <c r="CC157" s="219"/>
      <c r="CD157" s="219"/>
      <c r="CE157" s="219"/>
      <c r="CF157" s="219"/>
    </row>
    <row r="158" spans="1:84" s="246" customFormat="1" ht="27" customHeight="1" x14ac:dyDescent="0.25">
      <c r="A158" s="832"/>
      <c r="B158" s="834"/>
      <c r="C158" s="831" t="s">
        <v>381</v>
      </c>
      <c r="D158" s="510" t="s">
        <v>34</v>
      </c>
      <c r="E158" s="419">
        <v>4.5</v>
      </c>
      <c r="F158" s="419">
        <v>4</v>
      </c>
      <c r="G158" s="419">
        <v>4.5</v>
      </c>
      <c r="H158" s="419">
        <v>4.5</v>
      </c>
      <c r="I158" s="419">
        <v>4.5</v>
      </c>
      <c r="J158" s="537"/>
      <c r="K158" s="537"/>
      <c r="L158" s="419">
        <v>4</v>
      </c>
      <c r="M158" s="405">
        <v>4</v>
      </c>
      <c r="N158" s="405">
        <v>4</v>
      </c>
      <c r="O158" s="237"/>
      <c r="P158" s="227"/>
      <c r="Q158" s="227"/>
      <c r="R158" s="227"/>
      <c r="S158" s="227"/>
      <c r="T158" s="227"/>
      <c r="U158" s="227"/>
      <c r="V158" s="227"/>
      <c r="W158" s="227"/>
      <c r="X158" s="227"/>
      <c r="Y158" s="227"/>
      <c r="Z158" s="228"/>
      <c r="AA158" s="1"/>
      <c r="AB158" s="1"/>
      <c r="AC158" s="1"/>
      <c r="AD158" s="1"/>
      <c r="AE158" s="1"/>
      <c r="AF158" s="1"/>
      <c r="AG158" s="1"/>
      <c r="AH158" s="1"/>
      <c r="AI158" s="1"/>
      <c r="AJ158" s="1"/>
      <c r="AK158" s="1"/>
      <c r="AL158" s="1"/>
      <c r="AM158" s="1"/>
      <c r="AN158" s="1"/>
      <c r="AO158" s="1"/>
      <c r="AP158" s="1"/>
      <c r="AQ158" s="219"/>
      <c r="AR158" s="219"/>
      <c r="AS158" s="219"/>
      <c r="AT158" s="219"/>
      <c r="AU158" s="219"/>
      <c r="AV158" s="219"/>
      <c r="AW158" s="219"/>
      <c r="AX158" s="219"/>
      <c r="AY158" s="219"/>
      <c r="AZ158" s="219"/>
      <c r="BA158" s="219"/>
      <c r="BB158" s="219"/>
      <c r="BC158" s="219"/>
      <c r="BD158" s="219"/>
      <c r="BE158" s="219"/>
      <c r="BF158" s="219"/>
      <c r="BG158" s="219"/>
      <c r="BH158" s="219"/>
      <c r="BI158" s="219"/>
      <c r="BJ158" s="219"/>
      <c r="BK158" s="219"/>
      <c r="BL158" s="219"/>
      <c r="BM158" s="219"/>
      <c r="BN158" s="219"/>
      <c r="BO158" s="219"/>
      <c r="BP158" s="219"/>
      <c r="BQ158" s="219"/>
      <c r="BR158" s="219"/>
      <c r="BS158" s="219"/>
      <c r="BT158" s="219"/>
      <c r="BU158" s="219"/>
      <c r="BV158" s="219"/>
      <c r="BW158" s="219"/>
      <c r="BX158" s="219"/>
      <c r="BY158" s="219"/>
      <c r="BZ158" s="219"/>
      <c r="CA158" s="219"/>
      <c r="CB158" s="219"/>
      <c r="CC158" s="219"/>
      <c r="CD158" s="219"/>
      <c r="CE158" s="219"/>
      <c r="CF158" s="219"/>
    </row>
    <row r="159" spans="1:84" s="246" customFormat="1" ht="27" customHeight="1" x14ac:dyDescent="0.25">
      <c r="A159" s="832"/>
      <c r="B159" s="834"/>
      <c r="C159" s="831"/>
      <c r="D159" s="513" t="s">
        <v>36</v>
      </c>
      <c r="E159" s="416">
        <v>2532714000</v>
      </c>
      <c r="F159" s="416">
        <v>2444562317</v>
      </c>
      <c r="G159" s="416">
        <v>2532714000</v>
      </c>
      <c r="H159" s="416">
        <v>2470576076</v>
      </c>
      <c r="I159" s="416">
        <v>2470576076</v>
      </c>
      <c r="J159" s="416">
        <v>2470672302</v>
      </c>
      <c r="K159" s="416">
        <v>2470672302</v>
      </c>
      <c r="L159" s="416">
        <v>1035560637.88</v>
      </c>
      <c r="M159" s="399">
        <v>2141105944</v>
      </c>
      <c r="N159" s="399">
        <v>2147689242</v>
      </c>
      <c r="O159" s="468"/>
      <c r="P159" s="227"/>
      <c r="Q159" s="227"/>
      <c r="R159" s="227"/>
      <c r="S159" s="227"/>
      <c r="T159" s="227"/>
      <c r="U159" s="227"/>
      <c r="V159" s="227"/>
      <c r="W159" s="227"/>
      <c r="X159" s="227"/>
      <c r="Y159" s="227"/>
      <c r="Z159" s="228"/>
      <c r="AA159" s="1"/>
      <c r="AB159" s="1"/>
      <c r="AC159" s="1"/>
      <c r="AD159" s="1"/>
      <c r="AE159" s="1"/>
      <c r="AF159" s="1"/>
      <c r="AG159" s="1"/>
      <c r="AH159" s="1"/>
      <c r="AI159" s="1"/>
      <c r="AJ159" s="1"/>
      <c r="AK159" s="1"/>
      <c r="AL159" s="1"/>
      <c r="AM159" s="1"/>
      <c r="AN159" s="1"/>
      <c r="AO159" s="1"/>
      <c r="AP159" s="1"/>
      <c r="AQ159" s="219"/>
      <c r="AR159" s="219"/>
      <c r="AS159" s="219"/>
      <c r="AT159" s="219"/>
      <c r="AU159" s="219"/>
      <c r="AV159" s="219"/>
      <c r="AW159" s="219"/>
      <c r="AX159" s="219"/>
      <c r="AY159" s="219"/>
      <c r="AZ159" s="219"/>
      <c r="BA159" s="219"/>
      <c r="BB159" s="219"/>
      <c r="BC159" s="219"/>
      <c r="BD159" s="219"/>
      <c r="BE159" s="219"/>
      <c r="BF159" s="219"/>
      <c r="BG159" s="219"/>
      <c r="BH159" s="219"/>
      <c r="BI159" s="219"/>
      <c r="BJ159" s="219"/>
      <c r="BK159" s="219"/>
      <c r="BL159" s="219"/>
      <c r="BM159" s="219"/>
      <c r="BN159" s="219"/>
      <c r="BO159" s="219"/>
      <c r="BP159" s="219"/>
      <c r="BQ159" s="219"/>
      <c r="BR159" s="219"/>
      <c r="BS159" s="219"/>
      <c r="BT159" s="219"/>
      <c r="BU159" s="219"/>
      <c r="BV159" s="219"/>
      <c r="BW159" s="219"/>
      <c r="BX159" s="219"/>
      <c r="BY159" s="219"/>
      <c r="BZ159" s="219"/>
      <c r="CA159" s="219"/>
      <c r="CB159" s="219"/>
      <c r="CC159" s="219"/>
      <c r="CD159" s="219"/>
      <c r="CE159" s="219"/>
      <c r="CF159" s="219"/>
    </row>
    <row r="160" spans="1:84" s="246" customFormat="1" ht="27" customHeight="1" x14ac:dyDescent="0.25">
      <c r="A160" s="832"/>
      <c r="B160" s="834"/>
      <c r="C160" s="831"/>
      <c r="D160" s="513" t="s">
        <v>37</v>
      </c>
      <c r="E160" s="416">
        <v>0</v>
      </c>
      <c r="F160" s="416"/>
      <c r="G160" s="416">
        <v>0</v>
      </c>
      <c r="H160" s="416">
        <v>0</v>
      </c>
      <c r="I160" s="416"/>
      <c r="J160" s="537"/>
      <c r="K160" s="537"/>
      <c r="L160" s="416">
        <v>0</v>
      </c>
      <c r="M160" s="537"/>
      <c r="N160" s="423"/>
      <c r="O160" s="237"/>
      <c r="P160" s="227"/>
      <c r="Q160" s="227"/>
      <c r="R160" s="227"/>
      <c r="S160" s="227"/>
      <c r="T160" s="227"/>
      <c r="U160" s="227"/>
      <c r="V160" s="227"/>
      <c r="W160" s="227"/>
      <c r="X160" s="227"/>
      <c r="Y160" s="227"/>
      <c r="Z160" s="228"/>
      <c r="AA160" s="1"/>
      <c r="AB160" s="1"/>
      <c r="AC160" s="1"/>
      <c r="AD160" s="1"/>
      <c r="AE160" s="1"/>
      <c r="AF160" s="1"/>
      <c r="AG160" s="1"/>
      <c r="AH160" s="1"/>
      <c r="AI160" s="1"/>
      <c r="AJ160" s="1"/>
      <c r="AK160" s="1"/>
      <c r="AL160" s="1"/>
      <c r="AM160" s="1"/>
      <c r="AN160" s="1"/>
      <c r="AO160" s="1"/>
      <c r="AP160" s="1"/>
      <c r="AQ160" s="219"/>
      <c r="AR160" s="219"/>
      <c r="AS160" s="219"/>
      <c r="AT160" s="219"/>
      <c r="AU160" s="219"/>
      <c r="AV160" s="219"/>
      <c r="AW160" s="219"/>
      <c r="AX160" s="219"/>
      <c r="AY160" s="219"/>
      <c r="AZ160" s="219"/>
      <c r="BA160" s="219"/>
      <c r="BB160" s="219"/>
      <c r="BC160" s="219"/>
      <c r="BD160" s="219"/>
      <c r="BE160" s="219"/>
      <c r="BF160" s="219"/>
      <c r="BG160" s="219"/>
      <c r="BH160" s="219"/>
      <c r="BI160" s="219"/>
      <c r="BJ160" s="219"/>
      <c r="BK160" s="219"/>
      <c r="BL160" s="219"/>
      <c r="BM160" s="219"/>
      <c r="BN160" s="219"/>
      <c r="BO160" s="219"/>
      <c r="BP160" s="219"/>
      <c r="BQ160" s="219"/>
      <c r="BR160" s="219"/>
      <c r="BS160" s="219"/>
      <c r="BT160" s="219"/>
      <c r="BU160" s="219"/>
      <c r="BV160" s="219"/>
      <c r="BW160" s="219"/>
      <c r="BX160" s="219"/>
      <c r="BY160" s="219"/>
      <c r="BZ160" s="219"/>
      <c r="CA160" s="219"/>
      <c r="CB160" s="219"/>
      <c r="CC160" s="219"/>
      <c r="CD160" s="219"/>
      <c r="CE160" s="219"/>
      <c r="CF160" s="219"/>
    </row>
    <row r="161" spans="1:84" s="246" customFormat="1" ht="27" customHeight="1" x14ac:dyDescent="0.25">
      <c r="A161" s="832"/>
      <c r="B161" s="834"/>
      <c r="C161" s="831"/>
      <c r="D161" s="513" t="s">
        <v>38</v>
      </c>
      <c r="E161" s="418">
        <v>1129332944</v>
      </c>
      <c r="F161" s="418">
        <v>387056742</v>
      </c>
      <c r="G161" s="418">
        <v>1129332944</v>
      </c>
      <c r="H161" s="418">
        <v>1129337944</v>
      </c>
      <c r="I161" s="418">
        <v>1129337944</v>
      </c>
      <c r="J161" s="416"/>
      <c r="K161" s="416"/>
      <c r="L161" s="418">
        <v>362691256</v>
      </c>
      <c r="M161" s="418">
        <v>588605688.00000012</v>
      </c>
      <c r="N161" s="418">
        <v>804679895</v>
      </c>
      <c r="O161" s="213"/>
      <c r="P161" s="538"/>
      <c r="Q161" s="227"/>
      <c r="R161" s="227"/>
      <c r="S161" s="227"/>
      <c r="T161" s="227"/>
      <c r="U161" s="227"/>
      <c r="V161" s="227"/>
      <c r="W161" s="227"/>
      <c r="X161" s="227"/>
      <c r="Y161" s="227"/>
      <c r="Z161" s="228"/>
      <c r="AA161" s="1"/>
      <c r="AB161" s="1"/>
      <c r="AC161" s="1"/>
      <c r="AD161" s="1"/>
      <c r="AE161" s="1"/>
      <c r="AF161" s="1"/>
      <c r="AG161" s="1"/>
      <c r="AH161" s="1"/>
      <c r="AI161" s="1"/>
      <c r="AJ161" s="1"/>
      <c r="AK161" s="1"/>
      <c r="AL161" s="1"/>
      <c r="AM161" s="1"/>
      <c r="AN161" s="1"/>
      <c r="AO161" s="1"/>
      <c r="AP161" s="1"/>
      <c r="AQ161" s="219"/>
      <c r="AR161" s="219"/>
      <c r="AS161" s="219"/>
      <c r="AT161" s="219"/>
      <c r="AU161" s="219"/>
      <c r="AV161" s="219"/>
      <c r="AW161" s="219"/>
      <c r="AX161" s="219"/>
      <c r="AY161" s="219"/>
      <c r="AZ161" s="219"/>
      <c r="BA161" s="219"/>
      <c r="BB161" s="219"/>
      <c r="BC161" s="219"/>
      <c r="BD161" s="219"/>
      <c r="BE161" s="219"/>
      <c r="BF161" s="219"/>
      <c r="BG161" s="219"/>
      <c r="BH161" s="219"/>
      <c r="BI161" s="219"/>
      <c r="BJ161" s="219"/>
      <c r="BK161" s="219"/>
      <c r="BL161" s="219"/>
      <c r="BM161" s="219"/>
      <c r="BN161" s="219"/>
      <c r="BO161" s="219"/>
      <c r="BP161" s="219"/>
      <c r="BQ161" s="219"/>
      <c r="BR161" s="219"/>
      <c r="BS161" s="219"/>
      <c r="BT161" s="219"/>
      <c r="BU161" s="219"/>
      <c r="BV161" s="219"/>
      <c r="BW161" s="219"/>
      <c r="BX161" s="219"/>
      <c r="BY161" s="219"/>
      <c r="BZ161" s="219"/>
      <c r="CA161" s="219"/>
      <c r="CB161" s="219"/>
      <c r="CC161" s="219"/>
      <c r="CD161" s="219"/>
      <c r="CE161" s="219"/>
      <c r="CF161" s="219"/>
    </row>
    <row r="162" spans="1:84" s="246" customFormat="1" ht="27" customHeight="1" x14ac:dyDescent="0.25">
      <c r="A162" s="832">
        <v>12</v>
      </c>
      <c r="B162" s="834" t="s">
        <v>169</v>
      </c>
      <c r="C162" s="837" t="s">
        <v>357</v>
      </c>
      <c r="D162" s="510" t="s">
        <v>34</v>
      </c>
      <c r="E162" s="393">
        <v>1.4</v>
      </c>
      <c r="F162" s="393">
        <v>0.8</v>
      </c>
      <c r="G162" s="393">
        <v>1.4</v>
      </c>
      <c r="H162" s="393">
        <v>1.4</v>
      </c>
      <c r="I162" s="393">
        <v>1.4</v>
      </c>
      <c r="J162" s="393"/>
      <c r="K162" s="393"/>
      <c r="L162" s="216">
        <v>0.9</v>
      </c>
      <c r="M162" s="422">
        <v>1.02</v>
      </c>
      <c r="N162" s="423">
        <v>1.1400000000000001</v>
      </c>
      <c r="O162" s="207"/>
      <c r="P162" s="864" t="s">
        <v>314</v>
      </c>
      <c r="Q162" s="837" t="s">
        <v>322</v>
      </c>
      <c r="R162" s="837" t="s">
        <v>319</v>
      </c>
      <c r="S162" s="821"/>
      <c r="T162" s="837"/>
      <c r="U162" s="839">
        <v>1628</v>
      </c>
      <c r="V162" s="839">
        <v>1200</v>
      </c>
      <c r="W162" s="839" t="s">
        <v>228</v>
      </c>
      <c r="X162" s="839" t="s">
        <v>222</v>
      </c>
      <c r="Y162" s="839" t="s">
        <v>229</v>
      </c>
      <c r="Z162" s="840">
        <v>2828</v>
      </c>
      <c r="AA162" s="1"/>
      <c r="AB162" s="1"/>
      <c r="AC162" s="1"/>
      <c r="AD162" s="1"/>
      <c r="AE162" s="1"/>
      <c r="AF162" s="1"/>
      <c r="AG162" s="1"/>
      <c r="AH162" s="1"/>
      <c r="AI162" s="1"/>
      <c r="AJ162" s="1"/>
      <c r="AK162" s="1"/>
      <c r="AL162" s="1"/>
      <c r="AM162" s="1"/>
      <c r="AN162" s="1"/>
      <c r="AO162" s="1"/>
      <c r="AP162" s="1"/>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19"/>
      <c r="CE162" s="219"/>
      <c r="CF162" s="219"/>
    </row>
    <row r="163" spans="1:84" s="246" customFormat="1" ht="27" customHeight="1" x14ac:dyDescent="0.25">
      <c r="A163" s="832"/>
      <c r="B163" s="834"/>
      <c r="C163" s="837"/>
      <c r="D163" s="513" t="s">
        <v>36</v>
      </c>
      <c r="E163" s="468">
        <v>50440342.105263159</v>
      </c>
      <c r="F163" s="468">
        <v>13720000</v>
      </c>
      <c r="G163" s="468">
        <v>50440342.105263159</v>
      </c>
      <c r="H163" s="468">
        <v>50440592</v>
      </c>
      <c r="I163" s="468">
        <v>85592092</v>
      </c>
      <c r="J163" s="468"/>
      <c r="K163" s="468"/>
      <c r="L163" s="214">
        <v>50440342</v>
      </c>
      <c r="M163" s="420">
        <v>50440342</v>
      </c>
      <c r="N163" s="420">
        <v>50440342</v>
      </c>
      <c r="O163" s="203"/>
      <c r="P163" s="864"/>
      <c r="Q163" s="837"/>
      <c r="R163" s="837"/>
      <c r="S163" s="821"/>
      <c r="T163" s="837"/>
      <c r="U163" s="839"/>
      <c r="V163" s="839"/>
      <c r="W163" s="839"/>
      <c r="X163" s="839"/>
      <c r="Y163" s="839"/>
      <c r="Z163" s="840"/>
      <c r="AA163" s="1"/>
      <c r="AB163" s="1"/>
      <c r="AC163" s="1"/>
      <c r="AD163" s="1"/>
      <c r="AE163" s="1"/>
      <c r="AF163" s="1"/>
      <c r="AG163" s="1"/>
      <c r="AH163" s="1"/>
      <c r="AI163" s="1"/>
      <c r="AJ163" s="1"/>
      <c r="AK163" s="1"/>
      <c r="AL163" s="1"/>
      <c r="AM163" s="1"/>
      <c r="AN163" s="1"/>
      <c r="AO163" s="1"/>
      <c r="AP163" s="1"/>
      <c r="AQ163" s="219"/>
      <c r="AR163" s="219"/>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19"/>
      <c r="BP163" s="219"/>
      <c r="BQ163" s="219"/>
      <c r="BR163" s="219"/>
      <c r="BS163" s="219"/>
      <c r="BT163" s="219"/>
      <c r="BU163" s="219"/>
      <c r="BV163" s="219"/>
      <c r="BW163" s="219"/>
      <c r="BX163" s="219"/>
      <c r="BY163" s="219"/>
      <c r="BZ163" s="219"/>
      <c r="CA163" s="219"/>
      <c r="CB163" s="219"/>
      <c r="CC163" s="219"/>
      <c r="CD163" s="219"/>
      <c r="CE163" s="219"/>
      <c r="CF163" s="219"/>
    </row>
    <row r="164" spans="1:84" s="246" customFormat="1" ht="27" customHeight="1" x14ac:dyDescent="0.25">
      <c r="A164" s="832"/>
      <c r="B164" s="834"/>
      <c r="C164" s="837"/>
      <c r="D164" s="513" t="s">
        <v>37</v>
      </c>
      <c r="E164" s="393"/>
      <c r="F164" s="393">
        <v>0</v>
      </c>
      <c r="G164" s="393"/>
      <c r="H164" s="393"/>
      <c r="I164" s="393"/>
      <c r="J164" s="393"/>
      <c r="K164" s="393"/>
      <c r="L164" s="215"/>
      <c r="M164" s="421"/>
      <c r="N164" s="423"/>
      <c r="O164" s="207"/>
      <c r="P164" s="864"/>
      <c r="Q164" s="837"/>
      <c r="R164" s="837"/>
      <c r="S164" s="821"/>
      <c r="T164" s="837"/>
      <c r="U164" s="839"/>
      <c r="V164" s="839"/>
      <c r="W164" s="839"/>
      <c r="X164" s="839"/>
      <c r="Y164" s="839"/>
      <c r="Z164" s="840"/>
      <c r="AA164" s="1"/>
      <c r="AB164" s="1"/>
      <c r="AC164" s="1"/>
      <c r="AD164" s="1"/>
      <c r="AE164" s="1"/>
      <c r="AF164" s="1"/>
      <c r="AG164" s="1"/>
      <c r="AH164" s="1"/>
      <c r="AI164" s="1"/>
      <c r="AJ164" s="1"/>
      <c r="AK164" s="1"/>
      <c r="AL164" s="1"/>
      <c r="AM164" s="1"/>
      <c r="AN164" s="1"/>
      <c r="AO164" s="1"/>
      <c r="AP164" s="1"/>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c r="BQ164" s="219"/>
      <c r="BR164" s="219"/>
      <c r="BS164" s="219"/>
      <c r="BT164" s="219"/>
      <c r="BU164" s="219"/>
      <c r="BV164" s="219"/>
      <c r="BW164" s="219"/>
      <c r="BX164" s="219"/>
      <c r="BY164" s="219"/>
      <c r="BZ164" s="219"/>
      <c r="CA164" s="219"/>
      <c r="CB164" s="219"/>
      <c r="CC164" s="219"/>
      <c r="CD164" s="219"/>
      <c r="CE164" s="219"/>
      <c r="CF164" s="219"/>
    </row>
    <row r="165" spans="1:84" s="246" customFormat="1" ht="27" customHeight="1" x14ac:dyDescent="0.25">
      <c r="A165" s="832"/>
      <c r="B165" s="834"/>
      <c r="C165" s="837"/>
      <c r="D165" s="513" t="s">
        <v>38</v>
      </c>
      <c r="E165" s="468">
        <v>1470000</v>
      </c>
      <c r="F165" s="468">
        <v>46831006</v>
      </c>
      <c r="G165" s="468">
        <v>1470000</v>
      </c>
      <c r="H165" s="468">
        <v>1470000</v>
      </c>
      <c r="I165" s="468">
        <v>1470000</v>
      </c>
      <c r="J165" s="468"/>
      <c r="K165" s="468"/>
      <c r="L165" s="214">
        <v>1470000</v>
      </c>
      <c r="M165" s="420">
        <v>1470000</v>
      </c>
      <c r="N165" s="420">
        <v>1470000</v>
      </c>
      <c r="O165" s="203"/>
      <c r="P165" s="864"/>
      <c r="Q165" s="837"/>
      <c r="R165" s="837"/>
      <c r="S165" s="821"/>
      <c r="T165" s="837"/>
      <c r="U165" s="839"/>
      <c r="V165" s="839"/>
      <c r="W165" s="839"/>
      <c r="X165" s="839"/>
      <c r="Y165" s="839"/>
      <c r="Z165" s="840"/>
      <c r="AA165" s="1"/>
      <c r="AB165" s="1"/>
      <c r="AC165" s="1"/>
      <c r="AD165" s="1"/>
      <c r="AE165" s="1"/>
      <c r="AF165" s="1"/>
      <c r="AG165" s="1"/>
      <c r="AH165" s="1"/>
      <c r="AI165" s="1"/>
      <c r="AJ165" s="1"/>
      <c r="AK165" s="1"/>
      <c r="AL165" s="1"/>
      <c r="AM165" s="1"/>
      <c r="AN165" s="1"/>
      <c r="AO165" s="1"/>
      <c r="AP165" s="1"/>
      <c r="AQ165" s="219"/>
      <c r="AR165" s="219"/>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19"/>
      <c r="BP165" s="219"/>
      <c r="BQ165" s="219"/>
      <c r="BR165" s="219"/>
      <c r="BS165" s="219"/>
      <c r="BT165" s="219"/>
      <c r="BU165" s="219"/>
      <c r="BV165" s="219"/>
      <c r="BW165" s="219"/>
      <c r="BX165" s="219"/>
      <c r="BY165" s="219"/>
      <c r="BZ165" s="219"/>
      <c r="CA165" s="219"/>
      <c r="CB165" s="219"/>
      <c r="CC165" s="219"/>
      <c r="CD165" s="219"/>
      <c r="CE165" s="219"/>
      <c r="CF165" s="219"/>
    </row>
    <row r="166" spans="1:84" s="246" customFormat="1" ht="27" customHeight="1" x14ac:dyDescent="0.25">
      <c r="A166" s="832"/>
      <c r="B166" s="834"/>
      <c r="C166" s="837" t="s">
        <v>321</v>
      </c>
      <c r="D166" s="510" t="s">
        <v>34</v>
      </c>
      <c r="E166" s="393">
        <v>0.5</v>
      </c>
      <c r="F166" s="393">
        <v>0.6</v>
      </c>
      <c r="G166" s="393">
        <v>0.5</v>
      </c>
      <c r="H166" s="393">
        <v>0.5</v>
      </c>
      <c r="I166" s="393">
        <v>0.5</v>
      </c>
      <c r="J166" s="393"/>
      <c r="K166" s="393"/>
      <c r="L166" s="216">
        <v>0.63</v>
      </c>
      <c r="M166" s="422">
        <v>0.63</v>
      </c>
      <c r="N166" s="423">
        <v>0.64</v>
      </c>
      <c r="O166" s="207"/>
      <c r="P166" s="859" t="s">
        <v>250</v>
      </c>
      <c r="Q166" s="844" t="s">
        <v>323</v>
      </c>
      <c r="R166" s="844" t="s">
        <v>320</v>
      </c>
      <c r="S166" s="822"/>
      <c r="T166" s="844"/>
      <c r="U166" s="853">
        <v>171392</v>
      </c>
      <c r="V166" s="853">
        <v>186362</v>
      </c>
      <c r="W166" s="853" t="s">
        <v>228</v>
      </c>
      <c r="X166" s="853" t="s">
        <v>222</v>
      </c>
      <c r="Y166" s="853" t="s">
        <v>229</v>
      </c>
      <c r="Z166" s="856">
        <v>357754</v>
      </c>
      <c r="AA166" s="1"/>
      <c r="AB166" s="1"/>
      <c r="AC166" s="1"/>
      <c r="AD166" s="1"/>
      <c r="AE166" s="1"/>
      <c r="AF166" s="1"/>
      <c r="AG166" s="1"/>
      <c r="AH166" s="1"/>
      <c r="AI166" s="1"/>
      <c r="AJ166" s="1"/>
      <c r="AK166" s="1"/>
      <c r="AL166" s="1"/>
      <c r="AM166" s="1"/>
      <c r="AN166" s="1"/>
      <c r="AO166" s="1"/>
      <c r="AP166" s="1"/>
      <c r="AQ166" s="219"/>
      <c r="AR166" s="219"/>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19"/>
      <c r="BP166" s="219"/>
      <c r="BQ166" s="219"/>
      <c r="BR166" s="219"/>
      <c r="BS166" s="219"/>
      <c r="BT166" s="219"/>
      <c r="BU166" s="219"/>
      <c r="BV166" s="219"/>
      <c r="BW166" s="219"/>
      <c r="BX166" s="219"/>
      <c r="BY166" s="219"/>
      <c r="BZ166" s="219"/>
      <c r="CA166" s="219"/>
      <c r="CB166" s="219"/>
      <c r="CC166" s="219"/>
      <c r="CD166" s="219"/>
      <c r="CE166" s="219"/>
      <c r="CF166" s="219"/>
    </row>
    <row r="167" spans="1:84" s="246" customFormat="1" ht="27" customHeight="1" x14ac:dyDescent="0.25">
      <c r="A167" s="832"/>
      <c r="B167" s="834"/>
      <c r="C167" s="837"/>
      <c r="D167" s="513" t="s">
        <v>36</v>
      </c>
      <c r="E167" s="468">
        <v>18014407.894736841</v>
      </c>
      <c r="F167" s="468">
        <v>20580000</v>
      </c>
      <c r="G167" s="468">
        <v>18014407.894736841</v>
      </c>
      <c r="H167" s="468">
        <v>18014408</v>
      </c>
      <c r="I167" s="468">
        <v>53165908</v>
      </c>
      <c r="J167" s="468"/>
      <c r="K167" s="468"/>
      <c r="L167" s="468">
        <v>17934491</v>
      </c>
      <c r="M167" s="399">
        <v>17934491</v>
      </c>
      <c r="N167" s="420">
        <v>17934491</v>
      </c>
      <c r="O167" s="203"/>
      <c r="P167" s="860"/>
      <c r="Q167" s="845"/>
      <c r="R167" s="845"/>
      <c r="S167" s="862"/>
      <c r="T167" s="845"/>
      <c r="U167" s="854"/>
      <c r="V167" s="854"/>
      <c r="W167" s="854"/>
      <c r="X167" s="854"/>
      <c r="Y167" s="854"/>
      <c r="Z167" s="857"/>
      <c r="AA167" s="1"/>
      <c r="AB167" s="1"/>
      <c r="AC167" s="1"/>
      <c r="AD167" s="1"/>
      <c r="AE167" s="1"/>
      <c r="AF167" s="1"/>
      <c r="AG167" s="1"/>
      <c r="AH167" s="1"/>
      <c r="AI167" s="1"/>
      <c r="AJ167" s="1"/>
      <c r="AK167" s="1"/>
      <c r="AL167" s="1"/>
      <c r="AM167" s="1"/>
      <c r="AN167" s="1"/>
      <c r="AO167" s="1"/>
      <c r="AP167" s="1"/>
      <c r="AQ167" s="219"/>
      <c r="AR167" s="219"/>
      <c r="AS167" s="219"/>
      <c r="AT167" s="219"/>
      <c r="AU167" s="219"/>
      <c r="AV167" s="219"/>
      <c r="AW167" s="219"/>
      <c r="AX167" s="219"/>
      <c r="AY167" s="219"/>
      <c r="AZ167" s="219"/>
      <c r="BA167" s="219"/>
      <c r="BB167" s="219"/>
      <c r="BC167" s="219"/>
      <c r="BD167" s="219"/>
      <c r="BE167" s="219"/>
      <c r="BF167" s="219"/>
      <c r="BG167" s="219"/>
      <c r="BH167" s="219"/>
      <c r="BI167" s="219"/>
      <c r="BJ167" s="219"/>
      <c r="BK167" s="219"/>
      <c r="BL167" s="219"/>
      <c r="BM167" s="219"/>
      <c r="BN167" s="219"/>
      <c r="BO167" s="219"/>
      <c r="BP167" s="219"/>
      <c r="BQ167" s="219"/>
      <c r="BR167" s="219"/>
      <c r="BS167" s="219"/>
      <c r="BT167" s="219"/>
      <c r="BU167" s="219"/>
      <c r="BV167" s="219"/>
      <c r="BW167" s="219"/>
      <c r="BX167" s="219"/>
      <c r="BY167" s="219"/>
      <c r="BZ167" s="219"/>
      <c r="CA167" s="219"/>
      <c r="CB167" s="219"/>
      <c r="CC167" s="219"/>
      <c r="CD167" s="219"/>
      <c r="CE167" s="219"/>
      <c r="CF167" s="219"/>
    </row>
    <row r="168" spans="1:84" s="246" customFormat="1" ht="27" customHeight="1" x14ac:dyDescent="0.25">
      <c r="A168" s="832"/>
      <c r="B168" s="834"/>
      <c r="C168" s="837"/>
      <c r="D168" s="513" t="s">
        <v>37</v>
      </c>
      <c r="E168" s="468"/>
      <c r="F168" s="468">
        <v>0</v>
      </c>
      <c r="G168" s="468"/>
      <c r="H168" s="468"/>
      <c r="I168" s="468"/>
      <c r="J168" s="468"/>
      <c r="K168" s="468"/>
      <c r="L168" s="214"/>
      <c r="M168" s="423"/>
      <c r="N168" s="423"/>
      <c r="O168" s="203"/>
      <c r="P168" s="860"/>
      <c r="Q168" s="845"/>
      <c r="R168" s="845"/>
      <c r="S168" s="862"/>
      <c r="T168" s="845"/>
      <c r="U168" s="854"/>
      <c r="V168" s="854"/>
      <c r="W168" s="854"/>
      <c r="X168" s="854"/>
      <c r="Y168" s="854"/>
      <c r="Z168" s="857"/>
      <c r="AA168" s="1"/>
      <c r="AB168" s="1"/>
      <c r="AC168" s="1"/>
      <c r="AD168" s="1"/>
      <c r="AE168" s="1"/>
      <c r="AF168" s="1"/>
      <c r="AG168" s="1"/>
      <c r="AH168" s="1"/>
      <c r="AI168" s="1"/>
      <c r="AJ168" s="1"/>
      <c r="AK168" s="1"/>
      <c r="AL168" s="1"/>
      <c r="AM168" s="1"/>
      <c r="AN168" s="1"/>
      <c r="AO168" s="1"/>
      <c r="AP168" s="1"/>
      <c r="AQ168" s="219"/>
      <c r="AR168" s="219"/>
      <c r="AS168" s="219"/>
      <c r="AT168" s="219"/>
      <c r="AU168" s="219"/>
      <c r="AV168" s="219"/>
      <c r="AW168" s="219"/>
      <c r="AX168" s="219"/>
      <c r="AY168" s="219"/>
      <c r="AZ168" s="219"/>
      <c r="BA168" s="219"/>
      <c r="BB168" s="219"/>
      <c r="BC168" s="219"/>
      <c r="BD168" s="219"/>
      <c r="BE168" s="219"/>
      <c r="BF168" s="219"/>
      <c r="BG168" s="219"/>
      <c r="BH168" s="219"/>
      <c r="BI168" s="219"/>
      <c r="BJ168" s="219"/>
      <c r="BK168" s="219"/>
      <c r="BL168" s="219"/>
      <c r="BM168" s="219"/>
      <c r="BN168" s="219"/>
      <c r="BO168" s="219"/>
      <c r="BP168" s="219"/>
      <c r="BQ168" s="219"/>
      <c r="BR168" s="219"/>
      <c r="BS168" s="219"/>
      <c r="BT168" s="219"/>
      <c r="BU168" s="219"/>
      <c r="BV168" s="219"/>
      <c r="BW168" s="219"/>
      <c r="BX168" s="219"/>
      <c r="BY168" s="219"/>
      <c r="BZ168" s="219"/>
      <c r="CA168" s="219"/>
      <c r="CB168" s="219"/>
      <c r="CC168" s="219"/>
      <c r="CD168" s="219"/>
      <c r="CE168" s="219"/>
      <c r="CF168" s="219"/>
    </row>
    <row r="169" spans="1:84" s="246" customFormat="1" ht="27" customHeight="1" x14ac:dyDescent="0.25">
      <c r="A169" s="832"/>
      <c r="B169" s="834"/>
      <c r="C169" s="837"/>
      <c r="D169" s="513" t="s">
        <v>38</v>
      </c>
      <c r="E169" s="466">
        <v>1470000</v>
      </c>
      <c r="F169" s="466">
        <v>46831006</v>
      </c>
      <c r="G169" s="466">
        <v>1470000</v>
      </c>
      <c r="H169" s="466">
        <v>1470000</v>
      </c>
      <c r="I169" s="466">
        <v>1470000</v>
      </c>
      <c r="J169" s="466"/>
      <c r="K169" s="466"/>
      <c r="L169" s="214">
        <v>1470000</v>
      </c>
      <c r="M169" s="420">
        <v>1470000</v>
      </c>
      <c r="N169" s="420">
        <v>1470000</v>
      </c>
      <c r="O169" s="218"/>
      <c r="P169" s="861"/>
      <c r="Q169" s="846"/>
      <c r="R169" s="846"/>
      <c r="S169" s="863"/>
      <c r="T169" s="846"/>
      <c r="U169" s="855"/>
      <c r="V169" s="855"/>
      <c r="W169" s="855"/>
      <c r="X169" s="855"/>
      <c r="Y169" s="855"/>
      <c r="Z169" s="858"/>
      <c r="AA169" s="1"/>
      <c r="AB169" s="1"/>
      <c r="AC169" s="1"/>
      <c r="AD169" s="1"/>
      <c r="AE169" s="1"/>
      <c r="AF169" s="1"/>
      <c r="AG169" s="1"/>
      <c r="AH169" s="1"/>
      <c r="AI169" s="1"/>
      <c r="AJ169" s="1"/>
      <c r="AK169" s="1"/>
      <c r="AL169" s="1"/>
      <c r="AM169" s="1"/>
      <c r="AN169" s="1"/>
      <c r="AO169" s="1"/>
      <c r="AP169" s="1"/>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c r="CF169" s="219"/>
    </row>
    <row r="170" spans="1:84" s="246" customFormat="1" ht="27" customHeight="1" x14ac:dyDescent="0.25">
      <c r="A170" s="832"/>
      <c r="B170" s="834"/>
      <c r="C170" s="837" t="s">
        <v>381</v>
      </c>
      <c r="D170" s="510" t="s">
        <v>34</v>
      </c>
      <c r="E170" s="424">
        <v>1.9</v>
      </c>
      <c r="F170" s="424">
        <v>1.4</v>
      </c>
      <c r="G170" s="424">
        <v>1.9</v>
      </c>
      <c r="H170" s="424">
        <v>1.9</v>
      </c>
      <c r="I170" s="424">
        <v>1.9</v>
      </c>
      <c r="J170" s="424"/>
      <c r="K170" s="424"/>
      <c r="L170" s="424">
        <v>1.53</v>
      </c>
      <c r="M170" s="539">
        <v>1.65</v>
      </c>
      <c r="N170" s="423">
        <v>1.7800000000000002</v>
      </c>
      <c r="O170" s="425"/>
      <c r="P170" s="218"/>
      <c r="Q170" s="212"/>
      <c r="R170" s="212"/>
      <c r="S170" s="212"/>
      <c r="T170" s="212"/>
      <c r="U170" s="212"/>
      <c r="V170" s="212"/>
      <c r="W170" s="212"/>
      <c r="X170" s="212"/>
      <c r="Y170" s="212"/>
      <c r="Z170" s="229"/>
      <c r="AA170" s="1"/>
      <c r="AB170" s="1"/>
      <c r="AC170" s="1"/>
      <c r="AD170" s="1"/>
      <c r="AE170" s="1"/>
      <c r="AF170" s="1"/>
      <c r="AG170" s="1"/>
      <c r="AH170" s="1"/>
      <c r="AI170" s="1"/>
      <c r="AJ170" s="1"/>
      <c r="AK170" s="1"/>
      <c r="AL170" s="1"/>
      <c r="AM170" s="1"/>
      <c r="AN170" s="1"/>
      <c r="AO170" s="1"/>
      <c r="AP170" s="1"/>
      <c r="AQ170" s="219"/>
      <c r="AR170" s="219"/>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19"/>
      <c r="BP170" s="219"/>
      <c r="BQ170" s="219"/>
      <c r="BR170" s="219"/>
      <c r="BS170" s="219"/>
      <c r="BT170" s="219"/>
      <c r="BU170" s="219"/>
      <c r="BV170" s="219"/>
      <c r="BW170" s="219"/>
      <c r="BX170" s="219"/>
      <c r="BY170" s="219"/>
      <c r="BZ170" s="219"/>
      <c r="CA170" s="219"/>
      <c r="CB170" s="219"/>
      <c r="CC170" s="219"/>
      <c r="CD170" s="219"/>
      <c r="CE170" s="219"/>
      <c r="CF170" s="219"/>
    </row>
    <row r="171" spans="1:84" s="246" customFormat="1" ht="27" customHeight="1" x14ac:dyDescent="0.25">
      <c r="A171" s="832"/>
      <c r="B171" s="834"/>
      <c r="C171" s="837"/>
      <c r="D171" s="513" t="s">
        <v>36</v>
      </c>
      <c r="E171" s="466">
        <v>68454750</v>
      </c>
      <c r="F171" s="466">
        <v>34300000</v>
      </c>
      <c r="G171" s="466">
        <v>68454750</v>
      </c>
      <c r="H171" s="466">
        <v>68455000</v>
      </c>
      <c r="I171" s="466">
        <v>138758000</v>
      </c>
      <c r="J171" s="466"/>
      <c r="K171" s="466"/>
      <c r="L171" s="466">
        <v>68374833</v>
      </c>
      <c r="M171" s="437">
        <v>68374833</v>
      </c>
      <c r="N171" s="420">
        <v>68374833</v>
      </c>
      <c r="O171" s="212"/>
      <c r="P171" s="304"/>
      <c r="Q171" s="212"/>
      <c r="R171" s="212"/>
      <c r="S171" s="212"/>
      <c r="T171" s="212"/>
      <c r="U171" s="212"/>
      <c r="V171" s="212"/>
      <c r="W171" s="212"/>
      <c r="X171" s="212"/>
      <c r="Y171" s="212"/>
      <c r="Z171" s="229"/>
      <c r="AA171" s="1"/>
      <c r="AB171" s="1"/>
      <c r="AC171" s="1"/>
      <c r="AD171" s="1"/>
      <c r="AE171" s="1"/>
      <c r="AF171" s="1"/>
      <c r="AG171" s="1"/>
      <c r="AH171" s="1"/>
      <c r="AI171" s="1"/>
      <c r="AJ171" s="1"/>
      <c r="AK171" s="1"/>
      <c r="AL171" s="1"/>
      <c r="AM171" s="1"/>
      <c r="AN171" s="1"/>
      <c r="AO171" s="1"/>
      <c r="AP171" s="1"/>
      <c r="AQ171" s="219"/>
      <c r="AR171" s="219"/>
      <c r="AS171" s="219"/>
      <c r="AT171" s="219"/>
      <c r="AU171" s="219"/>
      <c r="AV171" s="219"/>
      <c r="AW171" s="219"/>
      <c r="AX171" s="219"/>
      <c r="AY171" s="219"/>
      <c r="AZ171" s="219"/>
      <c r="BA171" s="219"/>
      <c r="BB171" s="219"/>
      <c r="BC171" s="219"/>
      <c r="BD171" s="219"/>
      <c r="BE171" s="219"/>
      <c r="BF171" s="219"/>
      <c r="BG171" s="219"/>
      <c r="BH171" s="219"/>
      <c r="BI171" s="219"/>
      <c r="BJ171" s="219"/>
      <c r="BK171" s="219"/>
      <c r="BL171" s="219"/>
      <c r="BM171" s="219"/>
      <c r="BN171" s="219"/>
      <c r="BO171" s="219"/>
      <c r="BP171" s="219"/>
      <c r="BQ171" s="219"/>
      <c r="BR171" s="219"/>
      <c r="BS171" s="219"/>
      <c r="BT171" s="219"/>
      <c r="BU171" s="219"/>
      <c r="BV171" s="219"/>
      <c r="BW171" s="219"/>
      <c r="BX171" s="219"/>
      <c r="BY171" s="219"/>
      <c r="BZ171" s="219"/>
      <c r="CA171" s="219"/>
      <c r="CB171" s="219"/>
      <c r="CC171" s="219"/>
      <c r="CD171" s="219"/>
      <c r="CE171" s="219"/>
      <c r="CF171" s="219"/>
    </row>
    <row r="172" spans="1:84" s="246" customFormat="1" ht="27" customHeight="1" x14ac:dyDescent="0.25">
      <c r="A172" s="832"/>
      <c r="B172" s="834"/>
      <c r="C172" s="837"/>
      <c r="D172" s="513" t="s">
        <v>37</v>
      </c>
      <c r="E172" s="424">
        <v>0</v>
      </c>
      <c r="F172" s="424">
        <v>0</v>
      </c>
      <c r="G172" s="424">
        <v>0</v>
      </c>
      <c r="H172" s="466">
        <v>0</v>
      </c>
      <c r="I172" s="466">
        <v>0</v>
      </c>
      <c r="J172" s="424"/>
      <c r="K172" s="424"/>
      <c r="L172" s="424">
        <v>0</v>
      </c>
      <c r="M172" s="539"/>
      <c r="N172" s="423"/>
      <c r="O172" s="238"/>
      <c r="P172" s="212"/>
      <c r="Q172" s="212"/>
      <c r="R172" s="212"/>
      <c r="S172" s="212"/>
      <c r="T172" s="212"/>
      <c r="U172" s="212"/>
      <c r="V172" s="212"/>
      <c r="W172" s="212"/>
      <c r="X172" s="212"/>
      <c r="Y172" s="212"/>
      <c r="Z172" s="229"/>
      <c r="AA172" s="1"/>
      <c r="AB172" s="1"/>
      <c r="AC172" s="1"/>
      <c r="AD172" s="1"/>
      <c r="AE172" s="1"/>
      <c r="AF172" s="1"/>
      <c r="AG172" s="1"/>
      <c r="AH172" s="1"/>
      <c r="AI172" s="1"/>
      <c r="AJ172" s="1"/>
      <c r="AK172" s="1"/>
      <c r="AL172" s="1"/>
      <c r="AM172" s="1"/>
      <c r="AN172" s="1"/>
      <c r="AO172" s="1"/>
      <c r="AP172" s="1"/>
      <c r="AQ172" s="219"/>
      <c r="AR172" s="219"/>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19"/>
      <c r="BP172" s="219"/>
      <c r="BQ172" s="219"/>
      <c r="BR172" s="219"/>
      <c r="BS172" s="219"/>
      <c r="BT172" s="219"/>
      <c r="BU172" s="219"/>
      <c r="BV172" s="219"/>
      <c r="BW172" s="219"/>
      <c r="BX172" s="219"/>
      <c r="BY172" s="219"/>
      <c r="BZ172" s="219"/>
      <c r="CA172" s="219"/>
      <c r="CB172" s="219"/>
      <c r="CC172" s="219"/>
      <c r="CD172" s="219"/>
      <c r="CE172" s="219"/>
      <c r="CF172" s="219"/>
    </row>
    <row r="173" spans="1:84" s="246" customFormat="1" ht="27" customHeight="1" x14ac:dyDescent="0.25">
      <c r="A173" s="832"/>
      <c r="B173" s="834"/>
      <c r="C173" s="837"/>
      <c r="D173" s="513" t="s">
        <v>38</v>
      </c>
      <c r="E173" s="466">
        <v>2940000</v>
      </c>
      <c r="F173" s="466">
        <v>93662012</v>
      </c>
      <c r="G173" s="466">
        <v>2940000</v>
      </c>
      <c r="H173" s="466">
        <v>2940000</v>
      </c>
      <c r="I173" s="466">
        <v>2940000</v>
      </c>
      <c r="J173" s="466"/>
      <c r="K173" s="466"/>
      <c r="L173" s="466">
        <v>2940000</v>
      </c>
      <c r="M173" s="437">
        <v>2940000</v>
      </c>
      <c r="N173" s="423">
        <v>2940000</v>
      </c>
      <c r="O173" s="212"/>
      <c r="P173" s="212"/>
      <c r="Q173" s="212"/>
      <c r="R173" s="212"/>
      <c r="S173" s="212"/>
      <c r="T173" s="212"/>
      <c r="U173" s="212"/>
      <c r="V173" s="212"/>
      <c r="W173" s="212"/>
      <c r="X173" s="212"/>
      <c r="Y173" s="212"/>
      <c r="Z173" s="229"/>
      <c r="AA173" s="1"/>
      <c r="AB173" s="1"/>
      <c r="AC173" s="1"/>
      <c r="AD173" s="1"/>
      <c r="AE173" s="1"/>
      <c r="AF173" s="1"/>
      <c r="AG173" s="1"/>
      <c r="AH173" s="1"/>
      <c r="AI173" s="1"/>
      <c r="AJ173" s="1"/>
      <c r="AK173" s="1"/>
      <c r="AL173" s="1"/>
      <c r="AM173" s="1"/>
      <c r="AN173" s="1"/>
      <c r="AO173" s="1"/>
      <c r="AP173" s="1"/>
      <c r="AQ173" s="219"/>
      <c r="AR173" s="219"/>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19"/>
      <c r="BP173" s="219"/>
      <c r="BQ173" s="219"/>
      <c r="BR173" s="219"/>
      <c r="BS173" s="219"/>
      <c r="BT173" s="219"/>
      <c r="BU173" s="219"/>
      <c r="BV173" s="219"/>
      <c r="BW173" s="219"/>
      <c r="BX173" s="219"/>
      <c r="BY173" s="219"/>
      <c r="BZ173" s="219"/>
      <c r="CA173" s="219"/>
      <c r="CB173" s="219"/>
      <c r="CC173" s="219"/>
      <c r="CD173" s="219"/>
      <c r="CE173" s="219"/>
      <c r="CF173" s="219"/>
    </row>
    <row r="174" spans="1:84" s="246" customFormat="1" ht="33" customHeight="1" x14ac:dyDescent="0.25">
      <c r="A174" s="832">
        <v>13</v>
      </c>
      <c r="B174" s="832" t="s">
        <v>481</v>
      </c>
      <c r="C174" s="836" t="s">
        <v>482</v>
      </c>
      <c r="D174" s="510" t="s">
        <v>34</v>
      </c>
      <c r="E174" s="393">
        <v>42</v>
      </c>
      <c r="F174" s="393">
        <v>42</v>
      </c>
      <c r="G174" s="393">
        <v>42</v>
      </c>
      <c r="H174" s="393">
        <v>47.7</v>
      </c>
      <c r="I174" s="393">
        <v>47.7</v>
      </c>
      <c r="J174" s="393"/>
      <c r="K174" s="393"/>
      <c r="L174" s="463">
        <v>42</v>
      </c>
      <c r="M174" s="422">
        <v>42</v>
      </c>
      <c r="N174" s="423">
        <v>42</v>
      </c>
      <c r="O174" s="201"/>
      <c r="P174" s="837" t="s">
        <v>324</v>
      </c>
      <c r="Q174" s="837" t="s">
        <v>379</v>
      </c>
      <c r="R174" s="837" t="s">
        <v>327</v>
      </c>
      <c r="S174" s="841" t="s">
        <v>483</v>
      </c>
      <c r="T174" s="837" t="s">
        <v>484</v>
      </c>
      <c r="U174" s="839">
        <v>40448</v>
      </c>
      <c r="V174" s="839">
        <v>42274</v>
      </c>
      <c r="W174" s="839" t="s">
        <v>228</v>
      </c>
      <c r="X174" s="839" t="s">
        <v>222</v>
      </c>
      <c r="Y174" s="839" t="s">
        <v>229</v>
      </c>
      <c r="Z174" s="840">
        <v>82722</v>
      </c>
      <c r="AA174" s="1"/>
      <c r="AB174" s="1"/>
      <c r="AC174" s="1"/>
      <c r="AD174" s="1"/>
      <c r="AE174" s="1"/>
      <c r="AF174" s="1"/>
      <c r="AG174" s="1"/>
      <c r="AH174" s="1"/>
      <c r="AI174" s="1"/>
      <c r="AJ174" s="1"/>
      <c r="AK174" s="1"/>
      <c r="AL174" s="1"/>
      <c r="AM174" s="1"/>
      <c r="AN174" s="1"/>
      <c r="AO174" s="1"/>
      <c r="AP174" s="1"/>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19"/>
      <c r="BP174" s="219"/>
      <c r="BQ174" s="219"/>
      <c r="BR174" s="219"/>
      <c r="BS174" s="219"/>
      <c r="BT174" s="219"/>
      <c r="BU174" s="219"/>
      <c r="BV174" s="219"/>
      <c r="BW174" s="219"/>
      <c r="BX174" s="219"/>
      <c r="BY174" s="219"/>
      <c r="BZ174" s="219"/>
      <c r="CA174" s="219"/>
      <c r="CB174" s="219"/>
      <c r="CC174" s="219"/>
      <c r="CD174" s="219"/>
      <c r="CE174" s="219"/>
      <c r="CF174" s="219"/>
    </row>
    <row r="175" spans="1:84" s="246" customFormat="1" ht="33" customHeight="1" x14ac:dyDescent="0.25">
      <c r="A175" s="832"/>
      <c r="B175" s="832"/>
      <c r="C175" s="851"/>
      <c r="D175" s="513" t="s">
        <v>36</v>
      </c>
      <c r="E175" s="468">
        <v>425960618.64406782</v>
      </c>
      <c r="F175" s="468">
        <v>292546188</v>
      </c>
      <c r="G175" s="468">
        <v>425960618.64406782</v>
      </c>
      <c r="H175" s="468">
        <v>425960619</v>
      </c>
      <c r="I175" s="468">
        <v>425960619</v>
      </c>
      <c r="J175" s="468"/>
      <c r="K175" s="468"/>
      <c r="L175" s="468">
        <v>80655448.695652172</v>
      </c>
      <c r="M175" s="420">
        <v>570349550</v>
      </c>
      <c r="N175" s="423">
        <v>414886750</v>
      </c>
      <c r="O175" s="214"/>
      <c r="P175" s="837"/>
      <c r="Q175" s="837"/>
      <c r="R175" s="837"/>
      <c r="S175" s="841"/>
      <c r="T175" s="837"/>
      <c r="U175" s="839"/>
      <c r="V175" s="839"/>
      <c r="W175" s="839"/>
      <c r="X175" s="839"/>
      <c r="Y175" s="839"/>
      <c r="Z175" s="840"/>
      <c r="AA175" s="1"/>
      <c r="AB175" s="1"/>
      <c r="AC175" s="1"/>
      <c r="AD175" s="1"/>
      <c r="AE175" s="1"/>
      <c r="AF175" s="1"/>
      <c r="AG175" s="1"/>
      <c r="AH175" s="1"/>
      <c r="AI175" s="1"/>
      <c r="AJ175" s="1"/>
      <c r="AK175" s="1"/>
      <c r="AL175" s="1"/>
      <c r="AM175" s="1"/>
      <c r="AN175" s="1"/>
      <c r="AO175" s="1"/>
      <c r="AP175" s="1"/>
      <c r="AQ175" s="219"/>
      <c r="AR175" s="219"/>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19"/>
      <c r="BP175" s="219"/>
      <c r="BQ175" s="219"/>
      <c r="BR175" s="219"/>
      <c r="BS175" s="219"/>
      <c r="BT175" s="219"/>
      <c r="BU175" s="219"/>
      <c r="BV175" s="219"/>
      <c r="BW175" s="219"/>
      <c r="BX175" s="219"/>
      <c r="BY175" s="219"/>
      <c r="BZ175" s="219"/>
      <c r="CA175" s="219"/>
      <c r="CB175" s="219"/>
      <c r="CC175" s="219"/>
      <c r="CD175" s="219"/>
      <c r="CE175" s="219"/>
      <c r="CF175" s="219"/>
    </row>
    <row r="176" spans="1:84" s="246" customFormat="1" ht="33" customHeight="1" x14ac:dyDescent="0.25">
      <c r="A176" s="832"/>
      <c r="B176" s="832"/>
      <c r="C176" s="851"/>
      <c r="D176" s="513" t="s">
        <v>37</v>
      </c>
      <c r="E176" s="463"/>
      <c r="F176" s="463"/>
      <c r="G176" s="463"/>
      <c r="H176" s="463"/>
      <c r="I176" s="463"/>
      <c r="J176" s="463"/>
      <c r="K176" s="463"/>
      <c r="L176" s="214"/>
      <c r="M176" s="420"/>
      <c r="N176" s="423"/>
      <c r="O176" s="214"/>
      <c r="P176" s="837"/>
      <c r="Q176" s="837"/>
      <c r="R176" s="837"/>
      <c r="S176" s="841"/>
      <c r="T176" s="837"/>
      <c r="U176" s="839"/>
      <c r="V176" s="839"/>
      <c r="W176" s="839"/>
      <c r="X176" s="839"/>
      <c r="Y176" s="839"/>
      <c r="Z176" s="840"/>
      <c r="AA176" s="1"/>
      <c r="AB176" s="1"/>
      <c r="AC176" s="1"/>
      <c r="AD176" s="1"/>
      <c r="AE176" s="1"/>
      <c r="AF176" s="1"/>
      <c r="AG176" s="1"/>
      <c r="AH176" s="1"/>
      <c r="AI176" s="1"/>
      <c r="AJ176" s="1"/>
      <c r="AK176" s="1"/>
      <c r="AL176" s="1"/>
      <c r="AM176" s="1"/>
      <c r="AN176" s="1"/>
      <c r="AO176" s="1"/>
      <c r="AP176" s="1"/>
      <c r="AQ176" s="219"/>
      <c r="AR176" s="219"/>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19"/>
      <c r="BP176" s="219"/>
      <c r="BQ176" s="219"/>
      <c r="BR176" s="219"/>
      <c r="BS176" s="219"/>
      <c r="BT176" s="219"/>
      <c r="BU176" s="219"/>
      <c r="BV176" s="219"/>
      <c r="BW176" s="219"/>
      <c r="BX176" s="219"/>
      <c r="BY176" s="219"/>
      <c r="BZ176" s="219"/>
      <c r="CA176" s="219"/>
      <c r="CB176" s="219"/>
      <c r="CC176" s="219"/>
      <c r="CD176" s="219"/>
      <c r="CE176" s="219"/>
      <c r="CF176" s="219"/>
    </row>
    <row r="177" spans="1:84" s="246" customFormat="1" ht="33" customHeight="1" x14ac:dyDescent="0.25">
      <c r="A177" s="832"/>
      <c r="B177" s="832"/>
      <c r="C177" s="852"/>
      <c r="D177" s="513" t="s">
        <v>38</v>
      </c>
      <c r="E177" s="468">
        <v>101441443.35652174</v>
      </c>
      <c r="F177" s="468">
        <v>77336700.5</v>
      </c>
      <c r="G177" s="468">
        <v>101441443.35652174</v>
      </c>
      <c r="H177" s="468">
        <v>101441443.35652174</v>
      </c>
      <c r="I177" s="468">
        <v>100598943.35652199</v>
      </c>
      <c r="J177" s="468"/>
      <c r="K177" s="468"/>
      <c r="L177" s="468">
        <v>110587000</v>
      </c>
      <c r="M177" s="420">
        <v>101441443.5</v>
      </c>
      <c r="N177" s="423">
        <v>101441443.5</v>
      </c>
      <c r="O177" s="214"/>
      <c r="P177" s="837"/>
      <c r="Q177" s="837"/>
      <c r="R177" s="837"/>
      <c r="S177" s="841"/>
      <c r="T177" s="837"/>
      <c r="U177" s="839"/>
      <c r="V177" s="839"/>
      <c r="W177" s="839"/>
      <c r="X177" s="839"/>
      <c r="Y177" s="839"/>
      <c r="Z177" s="840"/>
      <c r="AA177" s="1"/>
      <c r="AB177" s="1"/>
      <c r="AC177" s="1"/>
      <c r="AD177" s="1"/>
      <c r="AE177" s="1"/>
      <c r="AF177" s="1"/>
      <c r="AG177" s="1"/>
      <c r="AH177" s="1"/>
      <c r="AI177" s="1"/>
      <c r="AJ177" s="1"/>
      <c r="AK177" s="1"/>
      <c r="AL177" s="1"/>
      <c r="AM177" s="1"/>
      <c r="AN177" s="1"/>
      <c r="AO177" s="1"/>
      <c r="AP177" s="1"/>
      <c r="AQ177" s="219"/>
      <c r="AR177" s="219"/>
      <c r="AS177" s="219"/>
      <c r="AT177" s="219"/>
      <c r="AU177" s="219"/>
      <c r="AV177" s="219"/>
      <c r="AW177" s="219"/>
      <c r="AX177" s="219"/>
      <c r="AY177" s="219"/>
      <c r="AZ177" s="219"/>
      <c r="BA177" s="219"/>
      <c r="BB177" s="219"/>
      <c r="BC177" s="219"/>
      <c r="BD177" s="219"/>
      <c r="BE177" s="219"/>
      <c r="BF177" s="219"/>
      <c r="BG177" s="219"/>
      <c r="BH177" s="219"/>
      <c r="BI177" s="219"/>
      <c r="BJ177" s="219"/>
      <c r="BK177" s="219"/>
      <c r="BL177" s="219"/>
      <c r="BM177" s="219"/>
      <c r="BN177" s="219"/>
      <c r="BO177" s="219"/>
      <c r="BP177" s="219"/>
      <c r="BQ177" s="219"/>
      <c r="BR177" s="219"/>
      <c r="BS177" s="219"/>
      <c r="BT177" s="219"/>
      <c r="BU177" s="219"/>
      <c r="BV177" s="219"/>
      <c r="BW177" s="219"/>
      <c r="BX177" s="219"/>
      <c r="BY177" s="219"/>
      <c r="BZ177" s="219"/>
      <c r="CA177" s="219"/>
      <c r="CB177" s="219"/>
      <c r="CC177" s="219"/>
      <c r="CD177" s="219"/>
      <c r="CE177" s="219"/>
      <c r="CF177" s="219"/>
    </row>
    <row r="178" spans="1:84" s="246" customFormat="1" ht="27" customHeight="1" x14ac:dyDescent="0.25">
      <c r="A178" s="832"/>
      <c r="B178" s="832"/>
      <c r="C178" s="836" t="s">
        <v>485</v>
      </c>
      <c r="D178" s="510" t="s">
        <v>34</v>
      </c>
      <c r="E178" s="393">
        <v>76</v>
      </c>
      <c r="F178" s="393">
        <v>73</v>
      </c>
      <c r="G178" s="393">
        <v>76</v>
      </c>
      <c r="H178" s="393">
        <v>82.3</v>
      </c>
      <c r="I178" s="393">
        <v>82.3</v>
      </c>
      <c r="J178" s="393"/>
      <c r="K178" s="393"/>
      <c r="L178" s="393">
        <v>73</v>
      </c>
      <c r="M178" s="423">
        <v>78.8</v>
      </c>
      <c r="N178" s="423">
        <v>78.8</v>
      </c>
      <c r="O178" s="201"/>
      <c r="P178" s="837" t="s">
        <v>325</v>
      </c>
      <c r="Q178" s="837" t="s">
        <v>326</v>
      </c>
      <c r="R178" s="837" t="s">
        <v>328</v>
      </c>
      <c r="S178" s="837" t="s">
        <v>486</v>
      </c>
      <c r="T178" s="837" t="s">
        <v>487</v>
      </c>
      <c r="U178" s="837">
        <v>90671</v>
      </c>
      <c r="V178" s="837">
        <v>94442</v>
      </c>
      <c r="W178" s="837" t="s">
        <v>228</v>
      </c>
      <c r="X178" s="837" t="s">
        <v>222</v>
      </c>
      <c r="Y178" s="837" t="s">
        <v>229</v>
      </c>
      <c r="Z178" s="838">
        <v>185113</v>
      </c>
      <c r="AA178" s="1"/>
      <c r="AB178" s="1"/>
      <c r="AC178" s="1"/>
      <c r="AD178" s="1"/>
      <c r="AE178" s="1"/>
      <c r="AF178" s="1"/>
      <c r="AG178" s="1"/>
      <c r="AH178" s="1"/>
      <c r="AI178" s="1"/>
      <c r="AJ178" s="1"/>
      <c r="AK178" s="1"/>
      <c r="AL178" s="1"/>
      <c r="AM178" s="1"/>
      <c r="AN178" s="1"/>
      <c r="AO178" s="1"/>
      <c r="AP178" s="1"/>
      <c r="AQ178" s="219"/>
      <c r="AR178" s="219"/>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19"/>
      <c r="BP178" s="219"/>
      <c r="BQ178" s="219"/>
      <c r="BR178" s="219"/>
      <c r="BS178" s="219"/>
      <c r="BT178" s="219"/>
      <c r="BU178" s="219"/>
      <c r="BV178" s="219"/>
      <c r="BW178" s="219"/>
      <c r="BX178" s="219"/>
      <c r="BY178" s="219"/>
      <c r="BZ178" s="219"/>
      <c r="CA178" s="219"/>
      <c r="CB178" s="219"/>
      <c r="CC178" s="219"/>
      <c r="CD178" s="219"/>
      <c r="CE178" s="219"/>
      <c r="CF178" s="219"/>
    </row>
    <row r="179" spans="1:84" s="246" customFormat="1" ht="27" customHeight="1" x14ac:dyDescent="0.25">
      <c r="A179" s="832"/>
      <c r="B179" s="832"/>
      <c r="C179" s="851"/>
      <c r="D179" s="513" t="s">
        <v>36</v>
      </c>
      <c r="E179" s="468">
        <v>770785881.35593224</v>
      </c>
      <c r="F179" s="468">
        <v>586671188</v>
      </c>
      <c r="G179" s="468">
        <v>770786381.355932</v>
      </c>
      <c r="H179" s="468">
        <v>770786381</v>
      </c>
      <c r="I179" s="468">
        <v>770786381</v>
      </c>
      <c r="J179" s="468"/>
      <c r="K179" s="468"/>
      <c r="L179" s="468">
        <v>140186851.30434781</v>
      </c>
      <c r="M179" s="420">
        <v>414886750</v>
      </c>
      <c r="N179" s="423">
        <v>570349550</v>
      </c>
      <c r="O179" s="214"/>
      <c r="P179" s="837"/>
      <c r="Q179" s="837"/>
      <c r="R179" s="837"/>
      <c r="S179" s="837"/>
      <c r="T179" s="837"/>
      <c r="U179" s="837"/>
      <c r="V179" s="837"/>
      <c r="W179" s="837"/>
      <c r="X179" s="837"/>
      <c r="Y179" s="837"/>
      <c r="Z179" s="838"/>
      <c r="AA179" s="1"/>
      <c r="AB179" s="1"/>
      <c r="AC179" s="1"/>
      <c r="AD179" s="1"/>
      <c r="AE179" s="1"/>
      <c r="AF179" s="1"/>
      <c r="AG179" s="1"/>
      <c r="AH179" s="1"/>
      <c r="AI179" s="1"/>
      <c r="AJ179" s="1"/>
      <c r="AK179" s="1"/>
      <c r="AL179" s="1"/>
      <c r="AM179" s="1"/>
      <c r="AN179" s="1"/>
      <c r="AO179" s="1"/>
      <c r="AP179" s="1"/>
      <c r="AQ179" s="219"/>
      <c r="AR179" s="219"/>
      <c r="AS179" s="219"/>
      <c r="AT179" s="219"/>
      <c r="AU179" s="219"/>
      <c r="AV179" s="219"/>
      <c r="AW179" s="219"/>
      <c r="AX179" s="219"/>
      <c r="AY179" s="219"/>
      <c r="AZ179" s="219"/>
      <c r="BA179" s="219"/>
      <c r="BB179" s="219"/>
      <c r="BC179" s="219"/>
      <c r="BD179" s="219"/>
      <c r="BE179" s="219"/>
      <c r="BF179" s="219"/>
      <c r="BG179" s="219"/>
      <c r="BH179" s="219"/>
      <c r="BI179" s="219"/>
      <c r="BJ179" s="219"/>
      <c r="BK179" s="219"/>
      <c r="BL179" s="219"/>
      <c r="BM179" s="219"/>
      <c r="BN179" s="219"/>
      <c r="BO179" s="219"/>
      <c r="BP179" s="219"/>
      <c r="BQ179" s="219"/>
      <c r="BR179" s="219"/>
      <c r="BS179" s="219"/>
      <c r="BT179" s="219"/>
      <c r="BU179" s="219"/>
      <c r="BV179" s="219"/>
      <c r="BW179" s="219"/>
      <c r="BX179" s="219"/>
      <c r="BY179" s="219"/>
      <c r="BZ179" s="219"/>
      <c r="CA179" s="219"/>
      <c r="CB179" s="219"/>
      <c r="CC179" s="219"/>
      <c r="CD179" s="219"/>
      <c r="CE179" s="219"/>
      <c r="CF179" s="219"/>
    </row>
    <row r="180" spans="1:84" s="246" customFormat="1" ht="27" customHeight="1" x14ac:dyDescent="0.25">
      <c r="A180" s="832"/>
      <c r="B180" s="832"/>
      <c r="C180" s="851"/>
      <c r="D180" s="513"/>
      <c r="E180" s="468"/>
      <c r="F180" s="468"/>
      <c r="G180" s="468"/>
      <c r="H180" s="468"/>
      <c r="I180" s="468"/>
      <c r="J180" s="468"/>
      <c r="K180" s="468"/>
      <c r="L180" s="468"/>
      <c r="M180" s="420"/>
      <c r="N180" s="423"/>
      <c r="O180" s="214"/>
      <c r="P180" s="837"/>
      <c r="Q180" s="458"/>
      <c r="R180" s="458"/>
      <c r="S180" s="458"/>
      <c r="T180" s="458"/>
      <c r="U180" s="458"/>
      <c r="V180" s="458"/>
      <c r="W180" s="458"/>
      <c r="X180" s="458"/>
      <c r="Y180" s="458"/>
      <c r="Z180" s="470"/>
      <c r="AA180" s="1"/>
      <c r="AB180" s="1"/>
      <c r="AC180" s="1"/>
      <c r="AD180" s="1"/>
      <c r="AE180" s="1"/>
      <c r="AF180" s="1"/>
      <c r="AG180" s="1"/>
      <c r="AH180" s="1"/>
      <c r="AI180" s="1"/>
      <c r="AJ180" s="1"/>
      <c r="AK180" s="1"/>
      <c r="AL180" s="1"/>
      <c r="AM180" s="1"/>
      <c r="AN180" s="1"/>
      <c r="AO180" s="1"/>
      <c r="AP180" s="1"/>
      <c r="AQ180" s="219"/>
      <c r="AR180" s="219"/>
      <c r="AS180" s="219"/>
      <c r="AT180" s="219"/>
      <c r="AU180" s="219"/>
      <c r="AV180" s="219"/>
      <c r="AW180" s="219"/>
      <c r="AX180" s="219"/>
      <c r="AY180" s="219"/>
      <c r="AZ180" s="219"/>
      <c r="BA180" s="219"/>
      <c r="BB180" s="219"/>
      <c r="BC180" s="219"/>
      <c r="BD180" s="219"/>
      <c r="BE180" s="219"/>
      <c r="BF180" s="219"/>
      <c r="BG180" s="219"/>
      <c r="BH180" s="219"/>
      <c r="BI180" s="219"/>
      <c r="BJ180" s="219"/>
      <c r="BK180" s="219"/>
      <c r="BL180" s="219"/>
      <c r="BM180" s="219"/>
      <c r="BN180" s="219"/>
      <c r="BO180" s="219"/>
      <c r="BP180" s="219"/>
      <c r="BQ180" s="219"/>
      <c r="BR180" s="219"/>
      <c r="BS180" s="219"/>
      <c r="BT180" s="219"/>
      <c r="BU180" s="219"/>
      <c r="BV180" s="219"/>
      <c r="BW180" s="219"/>
      <c r="BX180" s="219"/>
      <c r="BY180" s="219"/>
      <c r="BZ180" s="219"/>
      <c r="CA180" s="219"/>
      <c r="CB180" s="219"/>
      <c r="CC180" s="219"/>
      <c r="CD180" s="219"/>
      <c r="CE180" s="219"/>
      <c r="CF180" s="219"/>
    </row>
    <row r="181" spans="1:84" s="246" customFormat="1" ht="27" customHeight="1" x14ac:dyDescent="0.25">
      <c r="A181" s="832"/>
      <c r="B181" s="832"/>
      <c r="C181" s="851"/>
      <c r="D181" s="513" t="s">
        <v>37</v>
      </c>
      <c r="E181" s="466"/>
      <c r="F181" s="466"/>
      <c r="G181" s="466"/>
      <c r="H181" s="466"/>
      <c r="I181" s="466"/>
      <c r="J181" s="466"/>
      <c r="K181" s="466"/>
      <c r="L181" s="214"/>
      <c r="M181" s="437">
        <v>626397450</v>
      </c>
      <c r="N181" s="423"/>
      <c r="O181" s="214"/>
      <c r="P181" s="837"/>
      <c r="Q181" s="850" t="s">
        <v>488</v>
      </c>
      <c r="R181" s="837" t="s">
        <v>489</v>
      </c>
      <c r="S181" s="837" t="s">
        <v>490</v>
      </c>
      <c r="T181" s="837" t="s">
        <v>491</v>
      </c>
      <c r="U181" s="837"/>
      <c r="V181" s="837"/>
      <c r="W181" s="837" t="s">
        <v>228</v>
      </c>
      <c r="X181" s="837" t="s">
        <v>222</v>
      </c>
      <c r="Y181" s="837" t="s">
        <v>229</v>
      </c>
      <c r="Z181" s="838"/>
      <c r="AA181" s="1"/>
      <c r="AB181" s="1"/>
      <c r="AC181" s="1"/>
      <c r="AD181" s="1"/>
      <c r="AE181" s="1"/>
      <c r="AF181" s="1"/>
      <c r="AG181" s="1"/>
      <c r="AH181" s="1"/>
      <c r="AI181" s="1"/>
      <c r="AJ181" s="1"/>
      <c r="AK181" s="1"/>
      <c r="AL181" s="1"/>
      <c r="AM181" s="1"/>
      <c r="AN181" s="1"/>
      <c r="AO181" s="1"/>
      <c r="AP181" s="1"/>
      <c r="AQ181" s="219"/>
      <c r="AR181" s="219"/>
      <c r="AS181" s="219"/>
      <c r="AT181" s="219"/>
      <c r="AU181" s="219"/>
      <c r="AV181" s="219"/>
      <c r="AW181" s="219"/>
      <c r="AX181" s="219"/>
      <c r="AY181" s="219"/>
      <c r="AZ181" s="219"/>
      <c r="BA181" s="219"/>
      <c r="BB181" s="219"/>
      <c r="BC181" s="219"/>
      <c r="BD181" s="219"/>
      <c r="BE181" s="219"/>
      <c r="BF181" s="219"/>
      <c r="BG181" s="219"/>
      <c r="BH181" s="219"/>
      <c r="BI181" s="219"/>
      <c r="BJ181" s="219"/>
      <c r="BK181" s="219"/>
      <c r="BL181" s="219"/>
      <c r="BM181" s="219"/>
      <c r="BN181" s="219"/>
      <c r="BO181" s="219"/>
      <c r="BP181" s="219"/>
      <c r="BQ181" s="219"/>
      <c r="BR181" s="219"/>
      <c r="BS181" s="219"/>
      <c r="BT181" s="219"/>
      <c r="BU181" s="219"/>
      <c r="BV181" s="219"/>
      <c r="BW181" s="219"/>
      <c r="BX181" s="219"/>
      <c r="BY181" s="219"/>
      <c r="BZ181" s="219"/>
      <c r="CA181" s="219"/>
      <c r="CB181" s="219"/>
      <c r="CC181" s="219"/>
      <c r="CD181" s="219"/>
      <c r="CE181" s="219"/>
      <c r="CF181" s="219"/>
    </row>
    <row r="182" spans="1:84" s="246" customFormat="1" ht="18" customHeight="1" x14ac:dyDescent="0.25">
      <c r="A182" s="832"/>
      <c r="B182" s="832"/>
      <c r="C182" s="852"/>
      <c r="D182" s="513" t="s">
        <v>38</v>
      </c>
      <c r="E182" s="468">
        <v>195192265.64347827</v>
      </c>
      <c r="F182" s="468">
        <v>160628700.5</v>
      </c>
      <c r="G182" s="468">
        <v>195192265.64347827</v>
      </c>
      <c r="H182" s="468">
        <v>150729023.64347827</v>
      </c>
      <c r="I182" s="468">
        <v>149886523.64347801</v>
      </c>
      <c r="J182" s="468"/>
      <c r="K182" s="468"/>
      <c r="L182" s="468">
        <v>110587000</v>
      </c>
      <c r="M182" s="420">
        <v>140407265.5</v>
      </c>
      <c r="N182" s="423">
        <v>149044023.5</v>
      </c>
      <c r="O182" s="214"/>
      <c r="P182" s="837"/>
      <c r="Q182" s="850"/>
      <c r="R182" s="837"/>
      <c r="S182" s="837"/>
      <c r="T182" s="837"/>
      <c r="U182" s="837"/>
      <c r="V182" s="837"/>
      <c r="W182" s="837"/>
      <c r="X182" s="837"/>
      <c r="Y182" s="837"/>
      <c r="Z182" s="838"/>
      <c r="AA182" s="1"/>
      <c r="AB182" s="1"/>
      <c r="AC182" s="1"/>
      <c r="AD182" s="1"/>
      <c r="AE182" s="1"/>
      <c r="AF182" s="1"/>
      <c r="AG182" s="1"/>
      <c r="AH182" s="1"/>
      <c r="AI182" s="1"/>
      <c r="AJ182" s="1"/>
      <c r="AK182" s="1"/>
      <c r="AL182" s="1"/>
      <c r="AM182" s="1"/>
      <c r="AN182" s="1"/>
      <c r="AO182" s="1"/>
      <c r="AP182" s="1"/>
      <c r="AQ182" s="219"/>
      <c r="AR182" s="219"/>
      <c r="AS182" s="219"/>
      <c r="AT182" s="219"/>
      <c r="AU182" s="219"/>
      <c r="AV182" s="219"/>
      <c r="AW182" s="219"/>
      <c r="AX182" s="219"/>
      <c r="AY182" s="219"/>
      <c r="AZ182" s="219"/>
      <c r="BA182" s="219"/>
      <c r="BB182" s="219"/>
      <c r="BC182" s="219"/>
      <c r="BD182" s="219"/>
      <c r="BE182" s="219"/>
      <c r="BF182" s="219"/>
      <c r="BG182" s="219"/>
      <c r="BH182" s="219"/>
      <c r="BI182" s="219"/>
      <c r="BJ182" s="219"/>
      <c r="BK182" s="219"/>
      <c r="BL182" s="219"/>
      <c r="BM182" s="219"/>
      <c r="BN182" s="219"/>
      <c r="BO182" s="219"/>
      <c r="BP182" s="219"/>
      <c r="BQ182" s="219"/>
      <c r="BR182" s="219"/>
      <c r="BS182" s="219"/>
      <c r="BT182" s="219"/>
      <c r="BU182" s="219"/>
      <c r="BV182" s="219"/>
      <c r="BW182" s="219"/>
      <c r="BX182" s="219"/>
      <c r="BY182" s="219"/>
      <c r="BZ182" s="219"/>
      <c r="CA182" s="219"/>
      <c r="CB182" s="219"/>
      <c r="CC182" s="219"/>
      <c r="CD182" s="219"/>
      <c r="CE182" s="219"/>
      <c r="CF182" s="219"/>
    </row>
    <row r="183" spans="1:84" s="246" customFormat="1" ht="18" customHeight="1" x14ac:dyDescent="0.25">
      <c r="A183" s="832"/>
      <c r="B183" s="832"/>
      <c r="C183" s="831" t="s">
        <v>381</v>
      </c>
      <c r="D183" s="510" t="s">
        <v>34</v>
      </c>
      <c r="E183" s="426">
        <v>118</v>
      </c>
      <c r="F183" s="426">
        <v>115</v>
      </c>
      <c r="G183" s="426">
        <v>118</v>
      </c>
      <c r="H183" s="426">
        <v>130</v>
      </c>
      <c r="I183" s="426">
        <v>130</v>
      </c>
      <c r="J183" s="426"/>
      <c r="K183" s="426"/>
      <c r="L183" s="426">
        <v>115</v>
      </c>
      <c r="M183" s="540">
        <v>120.8</v>
      </c>
      <c r="N183" s="540">
        <v>120.8</v>
      </c>
      <c r="O183" s="239"/>
      <c r="P183" s="427"/>
      <c r="Q183" s="250"/>
      <c r="R183" s="250"/>
      <c r="S183" s="250"/>
      <c r="T183" s="250"/>
      <c r="U183" s="250"/>
      <c r="V183" s="250"/>
      <c r="W183" s="250"/>
      <c r="X183" s="250"/>
      <c r="Y183" s="428"/>
      <c r="Z183" s="429"/>
      <c r="AA183" s="1"/>
      <c r="AB183" s="1"/>
      <c r="AC183" s="1"/>
      <c r="AD183" s="1"/>
      <c r="AE183" s="1"/>
      <c r="AF183" s="1"/>
      <c r="AG183" s="1"/>
      <c r="AH183" s="1"/>
      <c r="AI183" s="1"/>
      <c r="AJ183" s="1"/>
      <c r="AK183" s="1"/>
      <c r="AL183" s="1"/>
      <c r="AM183" s="1"/>
      <c r="AN183" s="1"/>
      <c r="AO183" s="1"/>
      <c r="AP183" s="1"/>
      <c r="AQ183" s="219"/>
      <c r="AR183" s="219"/>
      <c r="AS183" s="219"/>
      <c r="AT183" s="219"/>
      <c r="AU183" s="219"/>
      <c r="AV183" s="219"/>
      <c r="AW183" s="219"/>
      <c r="AX183" s="219"/>
      <c r="AY183" s="219"/>
      <c r="AZ183" s="219"/>
      <c r="BA183" s="219"/>
      <c r="BB183" s="219"/>
      <c r="BC183" s="219"/>
      <c r="BD183" s="219"/>
      <c r="BE183" s="219"/>
      <c r="BF183" s="219"/>
      <c r="BG183" s="219"/>
      <c r="BH183" s="219"/>
      <c r="BI183" s="219"/>
      <c r="BJ183" s="219"/>
      <c r="BK183" s="219"/>
      <c r="BL183" s="219"/>
      <c r="BM183" s="219"/>
      <c r="BN183" s="219"/>
      <c r="BO183" s="219"/>
      <c r="BP183" s="219"/>
      <c r="BQ183" s="219"/>
      <c r="BR183" s="219"/>
      <c r="BS183" s="219"/>
      <c r="BT183" s="219"/>
      <c r="BU183" s="219"/>
      <c r="BV183" s="219"/>
      <c r="BW183" s="219"/>
      <c r="BX183" s="219"/>
      <c r="BY183" s="219"/>
      <c r="BZ183" s="219"/>
      <c r="CA183" s="219"/>
      <c r="CB183" s="219"/>
      <c r="CC183" s="219"/>
      <c r="CD183" s="219"/>
      <c r="CE183" s="219"/>
      <c r="CF183" s="219"/>
    </row>
    <row r="184" spans="1:84" s="246" customFormat="1" ht="18" customHeight="1" x14ac:dyDescent="0.25">
      <c r="A184" s="832"/>
      <c r="B184" s="832"/>
      <c r="C184" s="831"/>
      <c r="D184" s="513" t="s">
        <v>36</v>
      </c>
      <c r="E184" s="468">
        <v>1196746500</v>
      </c>
      <c r="F184" s="468">
        <v>879217376</v>
      </c>
      <c r="G184" s="468">
        <v>1196746999.9999998</v>
      </c>
      <c r="H184" s="468">
        <v>1196747000</v>
      </c>
      <c r="I184" s="468">
        <v>1196747000</v>
      </c>
      <c r="J184" s="468"/>
      <c r="K184" s="468"/>
      <c r="L184" s="468">
        <v>220842300</v>
      </c>
      <c r="M184" s="517">
        <v>985236300</v>
      </c>
      <c r="N184" s="517">
        <v>985236300</v>
      </c>
      <c r="O184" s="202"/>
      <c r="P184" s="202"/>
      <c r="Q184" s="202"/>
      <c r="R184" s="202"/>
      <c r="S184" s="202"/>
      <c r="T184" s="202"/>
      <c r="U184" s="202"/>
      <c r="V184" s="202"/>
      <c r="W184" s="202"/>
      <c r="X184" s="202"/>
      <c r="Y184" s="202"/>
      <c r="Z184" s="230"/>
      <c r="AA184" s="1"/>
      <c r="AB184" s="1"/>
      <c r="AC184" s="1"/>
      <c r="AD184" s="1"/>
      <c r="AE184" s="1"/>
      <c r="AF184" s="1"/>
      <c r="AG184" s="1"/>
      <c r="AH184" s="1"/>
      <c r="AI184" s="1"/>
      <c r="AJ184" s="1"/>
      <c r="AK184" s="1"/>
      <c r="AL184" s="1"/>
      <c r="AM184" s="1"/>
      <c r="AN184" s="1"/>
      <c r="AO184" s="1"/>
      <c r="AP184" s="1"/>
      <c r="AQ184" s="219"/>
      <c r="AR184" s="219"/>
      <c r="AS184" s="219"/>
      <c r="AT184" s="219"/>
      <c r="AU184" s="219"/>
      <c r="AV184" s="219"/>
      <c r="AW184" s="219"/>
      <c r="AX184" s="219"/>
      <c r="AY184" s="219"/>
      <c r="AZ184" s="219"/>
      <c r="BA184" s="219"/>
      <c r="BB184" s="219"/>
      <c r="BC184" s="219"/>
      <c r="BD184" s="219"/>
      <c r="BE184" s="219"/>
      <c r="BF184" s="219"/>
      <c r="BG184" s="219"/>
      <c r="BH184" s="219"/>
      <c r="BI184" s="219"/>
      <c r="BJ184" s="219"/>
      <c r="BK184" s="219"/>
      <c r="BL184" s="219"/>
      <c r="BM184" s="219"/>
      <c r="BN184" s="219"/>
      <c r="BO184" s="219"/>
      <c r="BP184" s="219"/>
      <c r="BQ184" s="219"/>
      <c r="BR184" s="219"/>
      <c r="BS184" s="219"/>
      <c r="BT184" s="219"/>
      <c r="BU184" s="219"/>
      <c r="BV184" s="219"/>
      <c r="BW184" s="219"/>
      <c r="BX184" s="219"/>
      <c r="BY184" s="219"/>
      <c r="BZ184" s="219"/>
      <c r="CA184" s="219"/>
      <c r="CB184" s="219"/>
      <c r="CC184" s="219"/>
      <c r="CD184" s="219"/>
      <c r="CE184" s="219"/>
      <c r="CF184" s="219"/>
    </row>
    <row r="185" spans="1:84" s="246" customFormat="1" ht="18" customHeight="1" x14ac:dyDescent="0.25">
      <c r="A185" s="832"/>
      <c r="B185" s="832"/>
      <c r="C185" s="831"/>
      <c r="D185" s="513" t="s">
        <v>37</v>
      </c>
      <c r="E185" s="468"/>
      <c r="F185" s="468"/>
      <c r="G185" s="468"/>
      <c r="H185" s="468"/>
      <c r="I185" s="468"/>
      <c r="J185" s="426"/>
      <c r="K185" s="426"/>
      <c r="L185" s="468"/>
      <c r="M185" s="436"/>
      <c r="N185" s="517"/>
      <c r="O185" s="202"/>
      <c r="P185" s="202"/>
      <c r="Q185" s="202"/>
      <c r="R185" s="202"/>
      <c r="S185" s="202"/>
      <c r="T185" s="202"/>
      <c r="U185" s="202"/>
      <c r="V185" s="202"/>
      <c r="W185" s="202"/>
      <c r="X185" s="202"/>
      <c r="Y185" s="202"/>
      <c r="Z185" s="230"/>
      <c r="AA185" s="1"/>
      <c r="AB185" s="1"/>
      <c r="AC185" s="1"/>
      <c r="AD185" s="1"/>
      <c r="AE185" s="1"/>
      <c r="AF185" s="1"/>
      <c r="AG185" s="1"/>
      <c r="AH185" s="1"/>
      <c r="AI185" s="1"/>
      <c r="AJ185" s="1"/>
      <c r="AK185" s="1"/>
      <c r="AL185" s="1"/>
      <c r="AM185" s="1"/>
      <c r="AN185" s="1"/>
      <c r="AO185" s="1"/>
      <c r="AP185" s="1"/>
      <c r="AQ185" s="219"/>
      <c r="AR185" s="219"/>
      <c r="AS185" s="219"/>
      <c r="AT185" s="219"/>
      <c r="AU185" s="219"/>
      <c r="AV185" s="219"/>
      <c r="AW185" s="219"/>
      <c r="AX185" s="219"/>
      <c r="AY185" s="219"/>
      <c r="AZ185" s="219"/>
      <c r="BA185" s="219"/>
      <c r="BB185" s="219"/>
      <c r="BC185" s="219"/>
      <c r="BD185" s="219"/>
      <c r="BE185" s="219"/>
      <c r="BF185" s="219"/>
      <c r="BG185" s="219"/>
      <c r="BH185" s="219"/>
      <c r="BI185" s="219"/>
      <c r="BJ185" s="219"/>
      <c r="BK185" s="219"/>
      <c r="BL185" s="219"/>
      <c r="BM185" s="219"/>
      <c r="BN185" s="219"/>
      <c r="BO185" s="219"/>
      <c r="BP185" s="219"/>
      <c r="BQ185" s="219"/>
      <c r="BR185" s="219"/>
      <c r="BS185" s="219"/>
      <c r="BT185" s="219"/>
      <c r="BU185" s="219"/>
      <c r="BV185" s="219"/>
      <c r="BW185" s="219"/>
      <c r="BX185" s="219"/>
      <c r="BY185" s="219"/>
      <c r="BZ185" s="219"/>
      <c r="CA185" s="219"/>
      <c r="CB185" s="219"/>
      <c r="CC185" s="219"/>
      <c r="CD185" s="219"/>
      <c r="CE185" s="219"/>
      <c r="CF185" s="219"/>
    </row>
    <row r="186" spans="1:84" s="246" customFormat="1" ht="18" customHeight="1" x14ac:dyDescent="0.25">
      <c r="A186" s="832"/>
      <c r="B186" s="832"/>
      <c r="C186" s="831"/>
      <c r="D186" s="513" t="s">
        <v>38</v>
      </c>
      <c r="E186" s="409">
        <v>296633709</v>
      </c>
      <c r="F186" s="409">
        <v>237965401</v>
      </c>
      <c r="G186" s="409">
        <v>296633709</v>
      </c>
      <c r="H186" s="409">
        <v>252170467</v>
      </c>
      <c r="I186" s="409">
        <v>250485467</v>
      </c>
      <c r="J186" s="468"/>
      <c r="K186" s="468"/>
      <c r="L186" s="409">
        <v>221174000</v>
      </c>
      <c r="M186" s="541">
        <v>241848709</v>
      </c>
      <c r="N186" s="517">
        <v>250485467</v>
      </c>
      <c r="O186" s="202"/>
      <c r="P186" s="202"/>
      <c r="Q186" s="202"/>
      <c r="R186" s="202"/>
      <c r="S186" s="202"/>
      <c r="T186" s="202"/>
      <c r="U186" s="202"/>
      <c r="V186" s="202"/>
      <c r="W186" s="202"/>
      <c r="X186" s="202"/>
      <c r="Y186" s="202"/>
      <c r="Z186" s="230"/>
      <c r="AA186" s="1"/>
      <c r="AB186" s="1"/>
      <c r="AC186" s="1"/>
      <c r="AD186" s="1"/>
      <c r="AE186" s="1"/>
      <c r="AF186" s="1"/>
      <c r="AG186" s="1"/>
      <c r="AH186" s="1"/>
      <c r="AI186" s="1"/>
      <c r="AJ186" s="1"/>
      <c r="AK186" s="1"/>
      <c r="AL186" s="1"/>
      <c r="AM186" s="1"/>
      <c r="AN186" s="1"/>
      <c r="AO186" s="1"/>
      <c r="AP186" s="1"/>
      <c r="AQ186" s="219"/>
      <c r="AR186" s="219"/>
      <c r="AS186" s="219"/>
      <c r="AT186" s="219"/>
      <c r="AU186" s="219"/>
      <c r="AV186" s="219"/>
      <c r="AW186" s="219"/>
      <c r="AX186" s="219"/>
      <c r="AY186" s="219"/>
      <c r="AZ186" s="219"/>
      <c r="BA186" s="219"/>
      <c r="BB186" s="219"/>
      <c r="BC186" s="219"/>
      <c r="BD186" s="219"/>
      <c r="BE186" s="219"/>
      <c r="BF186" s="219"/>
      <c r="BG186" s="219"/>
      <c r="BH186" s="219"/>
      <c r="BI186" s="219"/>
      <c r="BJ186" s="219"/>
      <c r="BK186" s="219"/>
      <c r="BL186" s="219"/>
      <c r="BM186" s="219"/>
      <c r="BN186" s="219"/>
      <c r="BO186" s="219"/>
      <c r="BP186" s="219"/>
      <c r="BQ186" s="219"/>
      <c r="BR186" s="219"/>
      <c r="BS186" s="219"/>
      <c r="BT186" s="219"/>
      <c r="BU186" s="219"/>
      <c r="BV186" s="219"/>
      <c r="BW186" s="219"/>
      <c r="BX186" s="219"/>
      <c r="BY186" s="219"/>
      <c r="BZ186" s="219"/>
      <c r="CA186" s="219"/>
      <c r="CB186" s="219"/>
      <c r="CC186" s="219"/>
      <c r="CD186" s="219"/>
      <c r="CE186" s="219"/>
      <c r="CF186" s="219"/>
    </row>
    <row r="187" spans="1:84" s="246" customFormat="1" ht="26.25" customHeight="1" x14ac:dyDescent="0.25">
      <c r="A187" s="832">
        <v>14</v>
      </c>
      <c r="B187" s="834" t="s">
        <v>171</v>
      </c>
      <c r="C187" s="831" t="s">
        <v>329</v>
      </c>
      <c r="D187" s="510" t="s">
        <v>34</v>
      </c>
      <c r="E187" s="393">
        <v>3</v>
      </c>
      <c r="F187" s="393">
        <v>3</v>
      </c>
      <c r="G187" s="393">
        <v>3</v>
      </c>
      <c r="H187" s="393">
        <v>3</v>
      </c>
      <c r="I187" s="393">
        <v>3</v>
      </c>
      <c r="J187" s="393"/>
      <c r="K187" s="393"/>
      <c r="L187" s="393">
        <v>3</v>
      </c>
      <c r="M187" s="405">
        <v>3</v>
      </c>
      <c r="N187" s="405">
        <v>3</v>
      </c>
      <c r="O187" s="201"/>
      <c r="P187" s="842" t="s">
        <v>330</v>
      </c>
      <c r="Q187" s="841" t="s">
        <v>331</v>
      </c>
      <c r="R187" s="839"/>
      <c r="S187" s="847" t="s">
        <v>593</v>
      </c>
      <c r="T187" s="837" t="s">
        <v>289</v>
      </c>
      <c r="U187" s="839">
        <v>179377</v>
      </c>
      <c r="V187" s="839">
        <v>186695</v>
      </c>
      <c r="W187" s="839" t="s">
        <v>228</v>
      </c>
      <c r="X187" s="839" t="s">
        <v>222</v>
      </c>
      <c r="Y187" s="839" t="s">
        <v>229</v>
      </c>
      <c r="Z187" s="840">
        <v>366072</v>
      </c>
      <c r="AA187" s="1"/>
      <c r="AB187" s="1"/>
      <c r="AC187" s="1"/>
      <c r="AD187" s="1"/>
      <c r="AE187" s="1"/>
      <c r="AF187" s="1"/>
      <c r="AG187" s="1"/>
      <c r="AH187" s="1"/>
      <c r="AI187" s="1"/>
      <c r="AJ187" s="1"/>
      <c r="AK187" s="1"/>
      <c r="AL187" s="1"/>
      <c r="AM187" s="1"/>
      <c r="AN187" s="1"/>
      <c r="AO187" s="1"/>
      <c r="AP187" s="1"/>
      <c r="AQ187" s="219"/>
      <c r="AR187" s="219"/>
      <c r="AS187" s="219"/>
      <c r="AT187" s="219"/>
      <c r="AU187" s="219"/>
      <c r="AV187" s="219"/>
      <c r="AW187" s="219"/>
      <c r="AX187" s="219"/>
      <c r="AY187" s="219"/>
      <c r="AZ187" s="219"/>
      <c r="BA187" s="219"/>
      <c r="BB187" s="219"/>
      <c r="BC187" s="219"/>
      <c r="BD187" s="219"/>
      <c r="BE187" s="219"/>
      <c r="BF187" s="219"/>
      <c r="BG187" s="219"/>
      <c r="BH187" s="219"/>
      <c r="BI187" s="219"/>
      <c r="BJ187" s="219"/>
      <c r="BK187" s="219"/>
      <c r="BL187" s="219"/>
      <c r="BM187" s="219"/>
      <c r="BN187" s="219"/>
      <c r="BO187" s="219"/>
      <c r="BP187" s="219"/>
      <c r="BQ187" s="219"/>
      <c r="BR187" s="219"/>
      <c r="BS187" s="219"/>
      <c r="BT187" s="219"/>
      <c r="BU187" s="219"/>
      <c r="BV187" s="219"/>
      <c r="BW187" s="219"/>
      <c r="BX187" s="219"/>
      <c r="BY187" s="219"/>
      <c r="BZ187" s="219"/>
      <c r="CA187" s="219"/>
      <c r="CB187" s="219"/>
      <c r="CC187" s="219"/>
      <c r="CD187" s="219"/>
      <c r="CE187" s="219"/>
      <c r="CF187" s="219"/>
    </row>
    <row r="188" spans="1:84" s="246" customFormat="1" ht="26.25" customHeight="1" x14ac:dyDescent="0.25">
      <c r="A188" s="832"/>
      <c r="B188" s="834"/>
      <c r="C188" s="831"/>
      <c r="D188" s="513" t="s">
        <v>36</v>
      </c>
      <c r="E188" s="468">
        <v>479821000</v>
      </c>
      <c r="F188" s="468">
        <v>451605000</v>
      </c>
      <c r="G188" s="468">
        <v>479821000</v>
      </c>
      <c r="H188" s="468">
        <v>259821000</v>
      </c>
      <c r="I188" s="542">
        <v>259821000</v>
      </c>
      <c r="J188" s="468"/>
      <c r="K188" s="468"/>
      <c r="L188" s="468">
        <v>79759080</v>
      </c>
      <c r="M188" s="399">
        <v>79759080</v>
      </c>
      <c r="N188" s="399">
        <v>259759080</v>
      </c>
      <c r="O188" s="202"/>
      <c r="P188" s="842"/>
      <c r="Q188" s="841"/>
      <c r="R188" s="839"/>
      <c r="S188" s="848"/>
      <c r="T188" s="837"/>
      <c r="U188" s="839"/>
      <c r="V188" s="839"/>
      <c r="W188" s="839"/>
      <c r="X188" s="839"/>
      <c r="Y188" s="839"/>
      <c r="Z188" s="840"/>
      <c r="AA188" s="1"/>
      <c r="AB188" s="1"/>
      <c r="AC188" s="1"/>
      <c r="AD188" s="1"/>
      <c r="AE188" s="1"/>
      <c r="AF188" s="1"/>
      <c r="AG188" s="1"/>
      <c r="AH188" s="1"/>
      <c r="AI188" s="1"/>
      <c r="AJ188" s="1"/>
      <c r="AK188" s="1"/>
      <c r="AL188" s="1"/>
      <c r="AM188" s="1"/>
      <c r="AN188" s="1"/>
      <c r="AO188" s="1"/>
      <c r="AP188" s="1"/>
      <c r="AQ188" s="219"/>
      <c r="AR188" s="219"/>
      <c r="AS188" s="219"/>
      <c r="AT188" s="219"/>
      <c r="AU188" s="219"/>
      <c r="AV188" s="219"/>
      <c r="AW188" s="219"/>
      <c r="AX188" s="219"/>
      <c r="AY188" s="219"/>
      <c r="AZ188" s="219"/>
      <c r="BA188" s="219"/>
      <c r="BB188" s="219"/>
      <c r="BC188" s="219"/>
      <c r="BD188" s="219"/>
      <c r="BE188" s="219"/>
      <c r="BF188" s="219"/>
      <c r="BG188" s="219"/>
      <c r="BH188" s="219"/>
      <c r="BI188" s="219"/>
      <c r="BJ188" s="219"/>
      <c r="BK188" s="219"/>
      <c r="BL188" s="219"/>
      <c r="BM188" s="219"/>
      <c r="BN188" s="219"/>
      <c r="BO188" s="219"/>
      <c r="BP188" s="219"/>
      <c r="BQ188" s="219"/>
      <c r="BR188" s="219"/>
      <c r="BS188" s="219"/>
      <c r="BT188" s="219"/>
      <c r="BU188" s="219"/>
      <c r="BV188" s="219"/>
      <c r="BW188" s="219"/>
      <c r="BX188" s="219"/>
      <c r="BY188" s="219"/>
      <c r="BZ188" s="219"/>
      <c r="CA188" s="219"/>
      <c r="CB188" s="219"/>
      <c r="CC188" s="219"/>
      <c r="CD188" s="219"/>
      <c r="CE188" s="219"/>
      <c r="CF188" s="219"/>
    </row>
    <row r="189" spans="1:84" s="246" customFormat="1" ht="26.25" customHeight="1" x14ac:dyDescent="0.25">
      <c r="A189" s="832"/>
      <c r="B189" s="834"/>
      <c r="C189" s="831"/>
      <c r="D189" s="513" t="s">
        <v>37</v>
      </c>
      <c r="E189" s="463"/>
      <c r="F189" s="463">
        <v>0</v>
      </c>
      <c r="G189" s="463"/>
      <c r="H189" s="463"/>
      <c r="I189" s="468"/>
      <c r="J189" s="463"/>
      <c r="K189" s="463"/>
      <c r="L189" s="463"/>
      <c r="M189" s="460"/>
      <c r="N189" s="460"/>
      <c r="O189" s="214"/>
      <c r="P189" s="842"/>
      <c r="Q189" s="841"/>
      <c r="R189" s="839"/>
      <c r="S189" s="848"/>
      <c r="T189" s="837"/>
      <c r="U189" s="839"/>
      <c r="V189" s="839"/>
      <c r="W189" s="839"/>
      <c r="X189" s="839"/>
      <c r="Y189" s="839"/>
      <c r="Z189" s="840"/>
      <c r="AA189" s="1"/>
      <c r="AB189" s="1"/>
      <c r="AC189" s="1"/>
      <c r="AD189" s="1"/>
      <c r="AE189" s="1"/>
      <c r="AF189" s="1"/>
      <c r="AG189" s="1"/>
      <c r="AH189" s="1"/>
      <c r="AI189" s="1"/>
      <c r="AJ189" s="1"/>
      <c r="AK189" s="1"/>
      <c r="AL189" s="1"/>
      <c r="AM189" s="1"/>
      <c r="AN189" s="1"/>
      <c r="AO189" s="1"/>
      <c r="AP189" s="1"/>
      <c r="AQ189" s="219"/>
      <c r="AR189" s="219"/>
      <c r="AS189" s="219"/>
      <c r="AT189" s="219"/>
      <c r="AU189" s="219"/>
      <c r="AV189" s="219"/>
      <c r="AW189" s="219"/>
      <c r="AX189" s="219"/>
      <c r="AY189" s="219"/>
      <c r="AZ189" s="219"/>
      <c r="BA189" s="219"/>
      <c r="BB189" s="219"/>
      <c r="BC189" s="219"/>
      <c r="BD189" s="219"/>
      <c r="BE189" s="219"/>
      <c r="BF189" s="219"/>
      <c r="BG189" s="219"/>
      <c r="BH189" s="219"/>
      <c r="BI189" s="219"/>
      <c r="BJ189" s="219"/>
      <c r="BK189" s="219"/>
      <c r="BL189" s="219"/>
      <c r="BM189" s="219"/>
      <c r="BN189" s="219"/>
      <c r="BO189" s="219"/>
      <c r="BP189" s="219"/>
      <c r="BQ189" s="219"/>
      <c r="BR189" s="219"/>
      <c r="BS189" s="219"/>
      <c r="BT189" s="219"/>
      <c r="BU189" s="219"/>
      <c r="BV189" s="219"/>
      <c r="BW189" s="219"/>
      <c r="BX189" s="219"/>
      <c r="BY189" s="219"/>
      <c r="BZ189" s="219"/>
      <c r="CA189" s="219"/>
      <c r="CB189" s="219"/>
      <c r="CC189" s="219"/>
      <c r="CD189" s="219"/>
      <c r="CE189" s="219"/>
      <c r="CF189" s="219"/>
    </row>
    <row r="190" spans="1:84" s="246" customFormat="1" ht="26.25" customHeight="1" x14ac:dyDescent="0.25">
      <c r="A190" s="832"/>
      <c r="B190" s="834"/>
      <c r="C190" s="831"/>
      <c r="D190" s="513" t="s">
        <v>38</v>
      </c>
      <c r="E190" s="409">
        <v>367710667</v>
      </c>
      <c r="F190" s="409">
        <v>289751334</v>
      </c>
      <c r="G190" s="409">
        <v>367710667</v>
      </c>
      <c r="H190" s="409">
        <v>367710667</v>
      </c>
      <c r="I190" s="542">
        <v>367710667</v>
      </c>
      <c r="J190" s="468"/>
      <c r="K190" s="468"/>
      <c r="L190" s="468">
        <v>2990000</v>
      </c>
      <c r="M190" s="399">
        <v>97710667</v>
      </c>
      <c r="N190" s="399">
        <v>349710667</v>
      </c>
      <c r="O190" s="214"/>
      <c r="P190" s="842"/>
      <c r="Q190" s="841"/>
      <c r="R190" s="839"/>
      <c r="S190" s="849"/>
      <c r="T190" s="837"/>
      <c r="U190" s="839"/>
      <c r="V190" s="839"/>
      <c r="W190" s="839"/>
      <c r="X190" s="839"/>
      <c r="Y190" s="839"/>
      <c r="Z190" s="840"/>
      <c r="AA190" s="1"/>
      <c r="AB190" s="1"/>
      <c r="AC190" s="1"/>
      <c r="AD190" s="1"/>
      <c r="AE190" s="1"/>
      <c r="AF190" s="1"/>
      <c r="AG190" s="1"/>
      <c r="AH190" s="1"/>
      <c r="AI190" s="1"/>
      <c r="AJ190" s="1"/>
      <c r="AK190" s="1"/>
      <c r="AL190" s="1"/>
      <c r="AM190" s="1"/>
      <c r="AN190" s="1"/>
      <c r="AO190" s="1"/>
      <c r="AP190" s="1"/>
      <c r="AQ190" s="219"/>
      <c r="AR190" s="219"/>
      <c r="AS190" s="219"/>
      <c r="AT190" s="219"/>
      <c r="AU190" s="219"/>
      <c r="AV190" s="219"/>
      <c r="AW190" s="219"/>
      <c r="AX190" s="219"/>
      <c r="AY190" s="219"/>
      <c r="AZ190" s="219"/>
      <c r="BA190" s="219"/>
      <c r="BB190" s="219"/>
      <c r="BC190" s="219"/>
      <c r="BD190" s="219"/>
      <c r="BE190" s="219"/>
      <c r="BF190" s="219"/>
      <c r="BG190" s="219"/>
      <c r="BH190" s="219"/>
      <c r="BI190" s="219"/>
      <c r="BJ190" s="219"/>
      <c r="BK190" s="219"/>
      <c r="BL190" s="219"/>
      <c r="BM190" s="219"/>
      <c r="BN190" s="219"/>
      <c r="BO190" s="219"/>
      <c r="BP190" s="219"/>
      <c r="BQ190" s="219"/>
      <c r="BR190" s="219"/>
      <c r="BS190" s="219"/>
      <c r="BT190" s="219"/>
      <c r="BU190" s="219"/>
      <c r="BV190" s="219"/>
      <c r="BW190" s="219"/>
      <c r="BX190" s="219"/>
      <c r="BY190" s="219"/>
      <c r="BZ190" s="219"/>
      <c r="CA190" s="219"/>
      <c r="CB190" s="219"/>
      <c r="CC190" s="219"/>
      <c r="CD190" s="219"/>
      <c r="CE190" s="219"/>
      <c r="CF190" s="219"/>
    </row>
    <row r="191" spans="1:84" s="246" customFormat="1" ht="26.25" customHeight="1" x14ac:dyDescent="0.25">
      <c r="A191" s="832">
        <v>15</v>
      </c>
      <c r="B191" s="834" t="s">
        <v>172</v>
      </c>
      <c r="C191" s="834" t="s">
        <v>335</v>
      </c>
      <c r="D191" s="510" t="s">
        <v>34</v>
      </c>
      <c r="E191" s="393">
        <v>94</v>
      </c>
      <c r="F191" s="393">
        <v>89</v>
      </c>
      <c r="G191" s="393">
        <v>94</v>
      </c>
      <c r="H191" s="393">
        <v>94</v>
      </c>
      <c r="I191" s="393">
        <v>94</v>
      </c>
      <c r="J191" s="393"/>
      <c r="K191" s="393"/>
      <c r="L191" s="393">
        <v>91.2</v>
      </c>
      <c r="M191" s="405">
        <v>92.6</v>
      </c>
      <c r="N191" s="423">
        <v>93.5</v>
      </c>
      <c r="O191" s="201"/>
      <c r="P191" s="842" t="s">
        <v>332</v>
      </c>
      <c r="Q191" s="841" t="s">
        <v>332</v>
      </c>
      <c r="R191" s="839" t="s">
        <v>223</v>
      </c>
      <c r="S191" s="841" t="s">
        <v>333</v>
      </c>
      <c r="T191" s="837" t="s">
        <v>334</v>
      </c>
      <c r="U191" s="839">
        <v>3758224</v>
      </c>
      <c r="V191" s="839">
        <v>4018621</v>
      </c>
      <c r="W191" s="839" t="s">
        <v>228</v>
      </c>
      <c r="X191" s="839" t="s">
        <v>222</v>
      </c>
      <c r="Y191" s="839" t="s">
        <v>229</v>
      </c>
      <c r="Z191" s="840">
        <v>7776845</v>
      </c>
      <c r="AA191" s="1"/>
      <c r="AB191" s="1"/>
      <c r="AC191" s="1"/>
      <c r="AD191" s="1"/>
      <c r="AE191" s="1"/>
      <c r="AF191" s="1"/>
      <c r="AG191" s="1"/>
      <c r="AH191" s="1"/>
      <c r="AI191" s="1"/>
      <c r="AJ191" s="1"/>
      <c r="AK191" s="1"/>
      <c r="AL191" s="1"/>
      <c r="AM191" s="1"/>
      <c r="AN191" s="1"/>
      <c r="AO191" s="1"/>
      <c r="AP191" s="1"/>
      <c r="AQ191" s="219"/>
      <c r="AR191" s="219"/>
      <c r="AS191" s="219"/>
      <c r="AT191" s="219"/>
      <c r="AU191" s="219"/>
      <c r="AV191" s="219"/>
      <c r="AW191" s="219"/>
      <c r="AX191" s="219"/>
      <c r="AY191" s="219"/>
      <c r="AZ191" s="219"/>
      <c r="BA191" s="219"/>
      <c r="BB191" s="219"/>
      <c r="BC191" s="219"/>
      <c r="BD191" s="219"/>
      <c r="BE191" s="219"/>
      <c r="BF191" s="219"/>
      <c r="BG191" s="219"/>
      <c r="BH191" s="219"/>
      <c r="BI191" s="219"/>
      <c r="BJ191" s="219"/>
      <c r="BK191" s="219"/>
      <c r="BL191" s="219"/>
      <c r="BM191" s="219"/>
      <c r="BN191" s="219"/>
      <c r="BO191" s="219"/>
      <c r="BP191" s="219"/>
      <c r="BQ191" s="219"/>
      <c r="BR191" s="219"/>
      <c r="BS191" s="219"/>
      <c r="BT191" s="219"/>
      <c r="BU191" s="219"/>
      <c r="BV191" s="219"/>
      <c r="BW191" s="219"/>
      <c r="BX191" s="219"/>
      <c r="BY191" s="219"/>
      <c r="BZ191" s="219"/>
      <c r="CA191" s="219"/>
      <c r="CB191" s="219"/>
      <c r="CC191" s="219"/>
      <c r="CD191" s="219"/>
      <c r="CE191" s="219"/>
      <c r="CF191" s="219"/>
    </row>
    <row r="192" spans="1:84" s="246" customFormat="1" ht="26.25" customHeight="1" x14ac:dyDescent="0.25">
      <c r="A192" s="832"/>
      <c r="B192" s="834"/>
      <c r="C192" s="834"/>
      <c r="D192" s="513" t="s">
        <v>36</v>
      </c>
      <c r="E192" s="468">
        <v>338204500</v>
      </c>
      <c r="F192" s="468">
        <v>328467612</v>
      </c>
      <c r="G192" s="468">
        <v>338204500</v>
      </c>
      <c r="H192" s="468">
        <v>338204000</v>
      </c>
      <c r="I192" s="468">
        <v>338204000</v>
      </c>
      <c r="J192" s="468"/>
      <c r="K192" s="468"/>
      <c r="L192" s="468">
        <v>156054888</v>
      </c>
      <c r="M192" s="399">
        <v>269793038</v>
      </c>
      <c r="N192" s="423">
        <v>276291324</v>
      </c>
      <c r="O192" s="214"/>
      <c r="P192" s="842"/>
      <c r="Q192" s="841"/>
      <c r="R192" s="839"/>
      <c r="S192" s="841"/>
      <c r="T192" s="837"/>
      <c r="U192" s="839"/>
      <c r="V192" s="839"/>
      <c r="W192" s="839"/>
      <c r="X192" s="839"/>
      <c r="Y192" s="839"/>
      <c r="Z192" s="840"/>
      <c r="AA192" s="1"/>
      <c r="AB192" s="1"/>
      <c r="AC192" s="1"/>
      <c r="AD192" s="1"/>
      <c r="AE192" s="1"/>
      <c r="AF192" s="1"/>
      <c r="AG192" s="1"/>
      <c r="AH192" s="1"/>
      <c r="AI192" s="1"/>
      <c r="AJ192" s="1"/>
      <c r="AK192" s="1"/>
      <c r="AL192" s="1"/>
      <c r="AM192" s="1"/>
      <c r="AN192" s="1"/>
      <c r="AO192" s="1"/>
      <c r="AP192" s="1"/>
      <c r="AQ192" s="219"/>
      <c r="AR192" s="219"/>
      <c r="AS192" s="219"/>
      <c r="AT192" s="219"/>
      <c r="AU192" s="219"/>
      <c r="AV192" s="219"/>
      <c r="AW192" s="219"/>
      <c r="AX192" s="219"/>
      <c r="AY192" s="219"/>
      <c r="AZ192" s="219"/>
      <c r="BA192" s="219"/>
      <c r="BB192" s="219"/>
      <c r="BC192" s="219"/>
      <c r="BD192" s="219"/>
      <c r="BE192" s="219"/>
      <c r="BF192" s="219"/>
      <c r="BG192" s="219"/>
      <c r="BH192" s="219"/>
      <c r="BI192" s="219"/>
      <c r="BJ192" s="219"/>
      <c r="BK192" s="219"/>
      <c r="BL192" s="219"/>
      <c r="BM192" s="219"/>
      <c r="BN192" s="219"/>
      <c r="BO192" s="219"/>
      <c r="BP192" s="219"/>
      <c r="BQ192" s="219"/>
      <c r="BR192" s="219"/>
      <c r="BS192" s="219"/>
      <c r="BT192" s="219"/>
      <c r="BU192" s="219"/>
      <c r="BV192" s="219"/>
      <c r="BW192" s="219"/>
      <c r="BX192" s="219"/>
      <c r="BY192" s="219"/>
      <c r="BZ192" s="219"/>
      <c r="CA192" s="219"/>
      <c r="CB192" s="219"/>
      <c r="CC192" s="219"/>
      <c r="CD192" s="219"/>
      <c r="CE192" s="219"/>
      <c r="CF192" s="219"/>
    </row>
    <row r="193" spans="1:84" s="246" customFormat="1" ht="26.25" customHeight="1" x14ac:dyDescent="0.25">
      <c r="A193" s="832"/>
      <c r="B193" s="834"/>
      <c r="C193" s="834"/>
      <c r="D193" s="513" t="s">
        <v>37</v>
      </c>
      <c r="E193" s="430"/>
      <c r="F193" s="430">
        <v>0</v>
      </c>
      <c r="G193" s="430"/>
      <c r="H193" s="430"/>
      <c r="I193" s="430"/>
      <c r="J193" s="430"/>
      <c r="K193" s="430"/>
      <c r="L193" s="430"/>
      <c r="M193" s="543"/>
      <c r="N193" s="423"/>
      <c r="O193" s="214"/>
      <c r="P193" s="842"/>
      <c r="Q193" s="841"/>
      <c r="R193" s="839"/>
      <c r="S193" s="841"/>
      <c r="T193" s="837"/>
      <c r="U193" s="839"/>
      <c r="V193" s="839"/>
      <c r="W193" s="839"/>
      <c r="X193" s="839"/>
      <c r="Y193" s="839"/>
      <c r="Z193" s="840"/>
      <c r="AA193" s="1"/>
      <c r="AB193" s="1"/>
      <c r="AC193" s="1"/>
      <c r="AD193" s="1"/>
      <c r="AE193" s="1"/>
      <c r="AF193" s="1"/>
      <c r="AG193" s="1"/>
      <c r="AH193" s="1"/>
      <c r="AI193" s="1"/>
      <c r="AJ193" s="1"/>
      <c r="AK193" s="1"/>
      <c r="AL193" s="1"/>
      <c r="AM193" s="1"/>
      <c r="AN193" s="1"/>
      <c r="AO193" s="1"/>
      <c r="AP193" s="1"/>
      <c r="AQ193" s="219"/>
      <c r="AR193" s="219"/>
      <c r="AS193" s="219"/>
      <c r="AT193" s="219"/>
      <c r="AU193" s="219"/>
      <c r="AV193" s="219"/>
      <c r="AW193" s="219"/>
      <c r="AX193" s="219"/>
      <c r="AY193" s="219"/>
      <c r="AZ193" s="219"/>
      <c r="BA193" s="219"/>
      <c r="BB193" s="219"/>
      <c r="BC193" s="219"/>
      <c r="BD193" s="219"/>
      <c r="BE193" s="219"/>
      <c r="BF193" s="219"/>
      <c r="BG193" s="219"/>
      <c r="BH193" s="219"/>
      <c r="BI193" s="219"/>
      <c r="BJ193" s="219"/>
      <c r="BK193" s="219"/>
      <c r="BL193" s="219"/>
      <c r="BM193" s="219"/>
      <c r="BN193" s="219"/>
      <c r="BO193" s="219"/>
      <c r="BP193" s="219"/>
      <c r="BQ193" s="219"/>
      <c r="BR193" s="219"/>
      <c r="BS193" s="219"/>
      <c r="BT193" s="219"/>
      <c r="BU193" s="219"/>
      <c r="BV193" s="219"/>
      <c r="BW193" s="219"/>
      <c r="BX193" s="219"/>
      <c r="BY193" s="219"/>
      <c r="BZ193" s="219"/>
      <c r="CA193" s="219"/>
      <c r="CB193" s="219"/>
      <c r="CC193" s="219"/>
      <c r="CD193" s="219"/>
      <c r="CE193" s="219"/>
      <c r="CF193" s="219"/>
    </row>
    <row r="194" spans="1:84" s="246" customFormat="1" ht="26.25" customHeight="1" x14ac:dyDescent="0.25">
      <c r="A194" s="832"/>
      <c r="B194" s="834"/>
      <c r="C194" s="834"/>
      <c r="D194" s="513" t="s">
        <v>38</v>
      </c>
      <c r="E194" s="468">
        <v>113688000</v>
      </c>
      <c r="F194" s="468">
        <v>103885635</v>
      </c>
      <c r="G194" s="468">
        <v>113688000</v>
      </c>
      <c r="H194" s="468">
        <v>113688000</v>
      </c>
      <c r="I194" s="468">
        <v>113688000</v>
      </c>
      <c r="J194" s="468"/>
      <c r="K194" s="468"/>
      <c r="L194" s="468">
        <v>47166432</v>
      </c>
      <c r="M194" s="399">
        <v>70006059</v>
      </c>
      <c r="N194" s="423">
        <v>113688000</v>
      </c>
      <c r="O194" s="214"/>
      <c r="P194" s="842"/>
      <c r="Q194" s="841"/>
      <c r="R194" s="839"/>
      <c r="S194" s="841"/>
      <c r="T194" s="837"/>
      <c r="U194" s="839"/>
      <c r="V194" s="839"/>
      <c r="W194" s="839"/>
      <c r="X194" s="839"/>
      <c r="Y194" s="839"/>
      <c r="Z194" s="840"/>
      <c r="AA194" s="1"/>
      <c r="AB194" s="1"/>
      <c r="AC194" s="1"/>
      <c r="AD194" s="1"/>
      <c r="AE194" s="1"/>
      <c r="AF194" s="1"/>
      <c r="AG194" s="1"/>
      <c r="AH194" s="1"/>
      <c r="AI194" s="1"/>
      <c r="AJ194" s="1"/>
      <c r="AK194" s="1"/>
      <c r="AL194" s="1"/>
      <c r="AM194" s="1"/>
      <c r="AN194" s="1"/>
      <c r="AO194" s="1"/>
      <c r="AP194" s="1"/>
      <c r="AQ194" s="219"/>
      <c r="AR194" s="219"/>
      <c r="AS194" s="219"/>
      <c r="AT194" s="219"/>
      <c r="AU194" s="219"/>
      <c r="AV194" s="219"/>
      <c r="AW194" s="219"/>
      <c r="AX194" s="219"/>
      <c r="AY194" s="219"/>
      <c r="AZ194" s="219"/>
      <c r="BA194" s="219"/>
      <c r="BB194" s="219"/>
      <c r="BC194" s="219"/>
      <c r="BD194" s="219"/>
      <c r="BE194" s="219"/>
      <c r="BF194" s="219"/>
      <c r="BG194" s="219"/>
      <c r="BH194" s="219"/>
      <c r="BI194" s="219"/>
      <c r="BJ194" s="219"/>
      <c r="BK194" s="219"/>
      <c r="BL194" s="219"/>
      <c r="BM194" s="219"/>
      <c r="BN194" s="219"/>
      <c r="BO194" s="219"/>
      <c r="BP194" s="219"/>
      <c r="BQ194" s="219"/>
      <c r="BR194" s="219"/>
      <c r="BS194" s="219"/>
      <c r="BT194" s="219"/>
      <c r="BU194" s="219"/>
      <c r="BV194" s="219"/>
      <c r="BW194" s="219"/>
      <c r="BX194" s="219"/>
      <c r="BY194" s="219"/>
      <c r="BZ194" s="219"/>
      <c r="CA194" s="219"/>
      <c r="CB194" s="219"/>
      <c r="CC194" s="219"/>
      <c r="CD194" s="219"/>
      <c r="CE194" s="219"/>
      <c r="CF194" s="219"/>
    </row>
    <row r="195" spans="1:84" s="246" customFormat="1" ht="24" customHeight="1" x14ac:dyDescent="0.25">
      <c r="A195" s="832">
        <v>16</v>
      </c>
      <c r="B195" s="834" t="s">
        <v>173</v>
      </c>
      <c r="C195" s="831" t="s">
        <v>336</v>
      </c>
      <c r="D195" s="510" t="s">
        <v>34</v>
      </c>
      <c r="E195" s="463">
        <v>218</v>
      </c>
      <c r="F195" s="463">
        <v>77</v>
      </c>
      <c r="G195" s="463">
        <v>218</v>
      </c>
      <c r="H195" s="463">
        <v>218</v>
      </c>
      <c r="I195" s="463">
        <v>218</v>
      </c>
      <c r="J195" s="544"/>
      <c r="K195" s="460">
        <v>243</v>
      </c>
      <c r="L195" s="460">
        <v>77</v>
      </c>
      <c r="M195" s="405">
        <v>134</v>
      </c>
      <c r="N195" s="423">
        <v>197</v>
      </c>
      <c r="O195" s="240"/>
      <c r="P195" s="844" t="s">
        <v>339</v>
      </c>
      <c r="Q195" s="844"/>
      <c r="R195" s="846" t="s">
        <v>343</v>
      </c>
      <c r="S195" s="846" t="s">
        <v>473</v>
      </c>
      <c r="T195" s="837" t="s">
        <v>341</v>
      </c>
      <c r="U195" s="837">
        <v>161</v>
      </c>
      <c r="V195" s="837">
        <v>89</v>
      </c>
      <c r="W195" s="837" t="s">
        <v>228</v>
      </c>
      <c r="X195" s="837" t="s">
        <v>222</v>
      </c>
      <c r="Y195" s="837" t="s">
        <v>229</v>
      </c>
      <c r="Z195" s="838">
        <v>250</v>
      </c>
      <c r="AA195" s="1"/>
      <c r="AB195" s="1"/>
      <c r="AC195" s="1"/>
      <c r="AD195" s="1"/>
      <c r="AE195" s="1"/>
      <c r="AF195" s="1"/>
      <c r="AG195" s="1"/>
      <c r="AH195" s="1"/>
      <c r="AI195" s="1"/>
      <c r="AJ195" s="1"/>
      <c r="AK195" s="1"/>
      <c r="AL195" s="1"/>
      <c r="AM195" s="1"/>
      <c r="AN195" s="1"/>
      <c r="AO195" s="1"/>
      <c r="AP195" s="1"/>
      <c r="AQ195" s="219"/>
      <c r="AR195" s="219"/>
      <c r="AS195" s="219"/>
      <c r="AT195" s="219"/>
      <c r="AU195" s="219"/>
      <c r="AV195" s="219"/>
      <c r="AW195" s="219"/>
      <c r="AX195" s="219"/>
      <c r="AY195" s="219"/>
      <c r="AZ195" s="219"/>
      <c r="BA195" s="219"/>
      <c r="BB195" s="219"/>
      <c r="BC195" s="219"/>
      <c r="BD195" s="219"/>
      <c r="BE195" s="219"/>
      <c r="BF195" s="219"/>
      <c r="BG195" s="219"/>
      <c r="BH195" s="219"/>
      <c r="BI195" s="219"/>
      <c r="BJ195" s="219"/>
      <c r="BK195" s="219"/>
      <c r="BL195" s="219"/>
      <c r="BM195" s="219"/>
      <c r="BN195" s="219"/>
      <c r="BO195" s="219"/>
      <c r="BP195" s="219"/>
      <c r="BQ195" s="219"/>
      <c r="BR195" s="219"/>
      <c r="BS195" s="219"/>
      <c r="BT195" s="219"/>
      <c r="BU195" s="219"/>
      <c r="BV195" s="219"/>
      <c r="BW195" s="219"/>
      <c r="BX195" s="219"/>
      <c r="BY195" s="219"/>
      <c r="BZ195" s="219"/>
      <c r="CA195" s="219"/>
      <c r="CB195" s="219"/>
      <c r="CC195" s="219"/>
      <c r="CD195" s="219"/>
      <c r="CE195" s="219"/>
      <c r="CF195" s="219"/>
    </row>
    <row r="196" spans="1:84" s="246" customFormat="1" ht="24" customHeight="1" x14ac:dyDescent="0.25">
      <c r="A196" s="832"/>
      <c r="B196" s="834"/>
      <c r="C196" s="831"/>
      <c r="D196" s="513" t="s">
        <v>36</v>
      </c>
      <c r="E196" s="468">
        <v>550570626.66666663</v>
      </c>
      <c r="F196" s="468">
        <v>573879238.33333325</v>
      </c>
      <c r="G196" s="468">
        <v>550570626.66666663</v>
      </c>
      <c r="H196" s="468">
        <v>550570626.66666663</v>
      </c>
      <c r="I196" s="468">
        <v>550570626.66666663</v>
      </c>
      <c r="J196" s="468"/>
      <c r="K196" s="468">
        <v>224823600</v>
      </c>
      <c r="L196" s="468">
        <v>68458950</v>
      </c>
      <c r="M196" s="431">
        <v>374733154.41696101</v>
      </c>
      <c r="N196" s="423">
        <v>374733154.41696101</v>
      </c>
      <c r="O196" s="202"/>
      <c r="P196" s="845"/>
      <c r="Q196" s="845"/>
      <c r="R196" s="837"/>
      <c r="S196" s="837"/>
      <c r="T196" s="837"/>
      <c r="U196" s="837">
        <v>161</v>
      </c>
      <c r="V196" s="837">
        <v>89</v>
      </c>
      <c r="W196" s="837"/>
      <c r="X196" s="837"/>
      <c r="Y196" s="837"/>
      <c r="Z196" s="838"/>
      <c r="AA196" s="1"/>
      <c r="AB196" s="1"/>
      <c r="AC196" s="1"/>
      <c r="AD196" s="1"/>
      <c r="AE196" s="1"/>
      <c r="AF196" s="1"/>
      <c r="AG196" s="1"/>
      <c r="AH196" s="1"/>
      <c r="AI196" s="1"/>
      <c r="AJ196" s="1"/>
      <c r="AK196" s="1"/>
      <c r="AL196" s="1"/>
      <c r="AM196" s="1"/>
      <c r="AN196" s="1"/>
      <c r="AO196" s="1"/>
      <c r="AP196" s="1"/>
      <c r="AQ196" s="219"/>
      <c r="AR196" s="219"/>
      <c r="AS196" s="219"/>
      <c r="AT196" s="219"/>
      <c r="AU196" s="219"/>
      <c r="AV196" s="219"/>
      <c r="AW196" s="219"/>
      <c r="AX196" s="219"/>
      <c r="AY196" s="219"/>
      <c r="AZ196" s="219"/>
      <c r="BA196" s="219"/>
      <c r="BB196" s="219"/>
      <c r="BC196" s="219"/>
      <c r="BD196" s="219"/>
      <c r="BE196" s="219"/>
      <c r="BF196" s="219"/>
      <c r="BG196" s="219"/>
      <c r="BH196" s="219"/>
      <c r="BI196" s="219"/>
      <c r="BJ196" s="219"/>
      <c r="BK196" s="219"/>
      <c r="BL196" s="219"/>
      <c r="BM196" s="219"/>
      <c r="BN196" s="219"/>
      <c r="BO196" s="219"/>
      <c r="BP196" s="219"/>
      <c r="BQ196" s="219"/>
      <c r="BR196" s="219"/>
      <c r="BS196" s="219"/>
      <c r="BT196" s="219"/>
      <c r="BU196" s="219"/>
      <c r="BV196" s="219"/>
      <c r="BW196" s="219"/>
      <c r="BX196" s="219"/>
      <c r="BY196" s="219"/>
      <c r="BZ196" s="219"/>
      <c r="CA196" s="219"/>
      <c r="CB196" s="219"/>
      <c r="CC196" s="219"/>
      <c r="CD196" s="219"/>
      <c r="CE196" s="219"/>
      <c r="CF196" s="219"/>
    </row>
    <row r="197" spans="1:84" s="246" customFormat="1" ht="24" customHeight="1" x14ac:dyDescent="0.25">
      <c r="A197" s="832"/>
      <c r="B197" s="834"/>
      <c r="C197" s="831"/>
      <c r="D197" s="513" t="s">
        <v>37</v>
      </c>
      <c r="E197" s="463"/>
      <c r="F197" s="463">
        <v>0</v>
      </c>
      <c r="G197" s="463"/>
      <c r="H197" s="463"/>
      <c r="I197" s="463"/>
      <c r="J197" s="463"/>
      <c r="K197" s="463"/>
      <c r="L197" s="214"/>
      <c r="M197" s="432"/>
      <c r="N197" s="423"/>
      <c r="O197" s="210"/>
      <c r="P197" s="845"/>
      <c r="Q197" s="845"/>
      <c r="R197" s="837"/>
      <c r="S197" s="837"/>
      <c r="T197" s="837"/>
      <c r="U197" s="837">
        <v>161</v>
      </c>
      <c r="V197" s="837">
        <v>89</v>
      </c>
      <c r="W197" s="837"/>
      <c r="X197" s="837"/>
      <c r="Y197" s="837"/>
      <c r="Z197" s="838"/>
      <c r="AA197" s="1"/>
      <c r="AB197" s="1"/>
      <c r="AC197" s="1"/>
      <c r="AD197" s="1"/>
      <c r="AE197" s="1"/>
      <c r="AF197" s="1"/>
      <c r="AG197" s="1"/>
      <c r="AH197" s="1"/>
      <c r="AI197" s="1"/>
      <c r="AJ197" s="1"/>
      <c r="AK197" s="1"/>
      <c r="AL197" s="1"/>
      <c r="AM197" s="1"/>
      <c r="AN197" s="1"/>
      <c r="AO197" s="1"/>
      <c r="AP197" s="1"/>
      <c r="AQ197" s="219"/>
      <c r="AR197" s="219"/>
      <c r="AS197" s="219"/>
      <c r="AT197" s="219"/>
      <c r="AU197" s="219"/>
      <c r="AV197" s="219"/>
      <c r="AW197" s="219"/>
      <c r="AX197" s="219"/>
      <c r="AY197" s="219"/>
      <c r="AZ197" s="219"/>
      <c r="BA197" s="219"/>
      <c r="BB197" s="219"/>
      <c r="BC197" s="219"/>
      <c r="BD197" s="219"/>
      <c r="BE197" s="219"/>
      <c r="BF197" s="219"/>
      <c r="BG197" s="219"/>
      <c r="BH197" s="219"/>
      <c r="BI197" s="219"/>
      <c r="BJ197" s="219"/>
      <c r="BK197" s="219"/>
      <c r="BL197" s="219"/>
      <c r="BM197" s="219"/>
      <c r="BN197" s="219"/>
      <c r="BO197" s="219"/>
      <c r="BP197" s="219"/>
      <c r="BQ197" s="219"/>
      <c r="BR197" s="219"/>
      <c r="BS197" s="219"/>
      <c r="BT197" s="219"/>
      <c r="BU197" s="219"/>
      <c r="BV197" s="219"/>
      <c r="BW197" s="219"/>
      <c r="BX197" s="219"/>
      <c r="BY197" s="219"/>
      <c r="BZ197" s="219"/>
      <c r="CA197" s="219"/>
      <c r="CB197" s="219"/>
      <c r="CC197" s="219"/>
      <c r="CD197" s="219"/>
      <c r="CE197" s="219"/>
      <c r="CF197" s="219"/>
    </row>
    <row r="198" spans="1:84" s="246" customFormat="1" ht="24" customHeight="1" x14ac:dyDescent="0.25">
      <c r="A198" s="832"/>
      <c r="B198" s="834"/>
      <c r="C198" s="831"/>
      <c r="D198" s="513" t="s">
        <v>38</v>
      </c>
      <c r="E198" s="468">
        <v>548567608.69565213</v>
      </c>
      <c r="F198" s="468">
        <v>124414333.5</v>
      </c>
      <c r="G198" s="468">
        <v>548567608.69565213</v>
      </c>
      <c r="H198" s="468">
        <v>548567608.69565213</v>
      </c>
      <c r="I198" s="468">
        <v>548567608.69565213</v>
      </c>
      <c r="J198" s="468"/>
      <c r="K198" s="468"/>
      <c r="L198" s="468">
        <v>14834500</v>
      </c>
      <c r="M198" s="433">
        <v>297645447.47826082</v>
      </c>
      <c r="N198" s="423">
        <v>411050863.81159401</v>
      </c>
      <c r="O198" s="202"/>
      <c r="P198" s="846"/>
      <c r="Q198" s="846"/>
      <c r="R198" s="837"/>
      <c r="S198" s="837"/>
      <c r="T198" s="837"/>
      <c r="U198" s="837">
        <v>161</v>
      </c>
      <c r="V198" s="837">
        <v>89</v>
      </c>
      <c r="W198" s="837"/>
      <c r="X198" s="837"/>
      <c r="Y198" s="837"/>
      <c r="Z198" s="838"/>
      <c r="AA198" s="1"/>
      <c r="AB198" s="1"/>
      <c r="AC198" s="1"/>
      <c r="AD198" s="1"/>
      <c r="AE198" s="1"/>
      <c r="AF198" s="1"/>
      <c r="AG198" s="1"/>
      <c r="AH198" s="1"/>
      <c r="AI198" s="1"/>
      <c r="AJ198" s="1"/>
      <c r="AK198" s="1"/>
      <c r="AL198" s="1"/>
      <c r="AM198" s="1"/>
      <c r="AN198" s="1"/>
      <c r="AO198" s="1"/>
      <c r="AP198" s="1"/>
      <c r="AQ198" s="219"/>
      <c r="AR198" s="219"/>
      <c r="AS198" s="219"/>
      <c r="AT198" s="219"/>
      <c r="AU198" s="219"/>
      <c r="AV198" s="219"/>
      <c r="AW198" s="219"/>
      <c r="AX198" s="219"/>
      <c r="AY198" s="219"/>
      <c r="AZ198" s="219"/>
      <c r="BA198" s="219"/>
      <c r="BB198" s="219"/>
      <c r="BC198" s="219"/>
      <c r="BD198" s="219"/>
      <c r="BE198" s="219"/>
      <c r="BF198" s="219"/>
      <c r="BG198" s="219"/>
      <c r="BH198" s="219"/>
      <c r="BI198" s="219"/>
      <c r="BJ198" s="219"/>
      <c r="BK198" s="219"/>
      <c r="BL198" s="219"/>
      <c r="BM198" s="219"/>
      <c r="BN198" s="219"/>
      <c r="BO198" s="219"/>
      <c r="BP198" s="219"/>
      <c r="BQ198" s="219"/>
      <c r="BR198" s="219"/>
      <c r="BS198" s="219"/>
      <c r="BT198" s="219"/>
      <c r="BU198" s="219"/>
      <c r="BV198" s="219"/>
      <c r="BW198" s="219"/>
      <c r="BX198" s="219"/>
      <c r="BY198" s="219"/>
      <c r="BZ198" s="219"/>
      <c r="CA198" s="219"/>
      <c r="CB198" s="219"/>
      <c r="CC198" s="219"/>
      <c r="CD198" s="219"/>
      <c r="CE198" s="219"/>
      <c r="CF198" s="219"/>
    </row>
    <row r="199" spans="1:84" s="246" customFormat="1" ht="24" customHeight="1" x14ac:dyDescent="0.25">
      <c r="A199" s="832"/>
      <c r="B199" s="834"/>
      <c r="C199" s="831" t="s">
        <v>337</v>
      </c>
      <c r="D199" s="510" t="s">
        <v>34</v>
      </c>
      <c r="E199" s="463">
        <v>171</v>
      </c>
      <c r="F199" s="463">
        <v>53</v>
      </c>
      <c r="G199" s="463">
        <v>171</v>
      </c>
      <c r="H199" s="463">
        <v>171</v>
      </c>
      <c r="I199" s="463">
        <v>171</v>
      </c>
      <c r="J199" s="544"/>
      <c r="K199" s="460">
        <v>191</v>
      </c>
      <c r="L199" s="460">
        <v>122</v>
      </c>
      <c r="M199" s="405">
        <v>95</v>
      </c>
      <c r="N199" s="423">
        <v>155</v>
      </c>
      <c r="O199" s="240"/>
      <c r="P199" s="844" t="s">
        <v>304</v>
      </c>
      <c r="Q199" s="844"/>
      <c r="R199" s="837" t="s">
        <v>344</v>
      </c>
      <c r="S199" s="837" t="s">
        <v>474</v>
      </c>
      <c r="T199" s="837" t="s">
        <v>341</v>
      </c>
      <c r="U199" s="837">
        <v>139</v>
      </c>
      <c r="V199" s="837">
        <v>83</v>
      </c>
      <c r="W199" s="837" t="s">
        <v>228</v>
      </c>
      <c r="X199" s="837" t="s">
        <v>222</v>
      </c>
      <c r="Y199" s="837" t="s">
        <v>229</v>
      </c>
      <c r="Z199" s="838">
        <v>222</v>
      </c>
      <c r="AA199" s="1"/>
      <c r="AB199" s="1"/>
      <c r="AC199" s="1"/>
      <c r="AD199" s="1"/>
      <c r="AE199" s="1"/>
      <c r="AF199" s="1"/>
      <c r="AG199" s="1"/>
      <c r="AH199" s="1"/>
      <c r="AI199" s="1"/>
      <c r="AJ199" s="1"/>
      <c r="AK199" s="1"/>
      <c r="AL199" s="1"/>
      <c r="AM199" s="1"/>
      <c r="AN199" s="1"/>
      <c r="AO199" s="1"/>
      <c r="AP199" s="1"/>
      <c r="AQ199" s="219"/>
      <c r="AR199" s="219"/>
      <c r="AS199" s="219"/>
      <c r="AT199" s="219"/>
      <c r="AU199" s="219"/>
      <c r="AV199" s="219"/>
      <c r="AW199" s="219"/>
      <c r="AX199" s="219"/>
      <c r="AY199" s="219"/>
      <c r="AZ199" s="219"/>
      <c r="BA199" s="219"/>
      <c r="BB199" s="219"/>
      <c r="BC199" s="219"/>
      <c r="BD199" s="219"/>
      <c r="BE199" s="219"/>
      <c r="BF199" s="219"/>
      <c r="BG199" s="219"/>
      <c r="BH199" s="219"/>
      <c r="BI199" s="219"/>
      <c r="BJ199" s="219"/>
      <c r="BK199" s="219"/>
      <c r="BL199" s="219"/>
      <c r="BM199" s="219"/>
      <c r="BN199" s="219"/>
      <c r="BO199" s="219"/>
      <c r="BP199" s="219"/>
      <c r="BQ199" s="219"/>
      <c r="BR199" s="219"/>
      <c r="BS199" s="219"/>
      <c r="BT199" s="219"/>
      <c r="BU199" s="219"/>
      <c r="BV199" s="219"/>
      <c r="BW199" s="219"/>
      <c r="BX199" s="219"/>
      <c r="BY199" s="219"/>
      <c r="BZ199" s="219"/>
      <c r="CA199" s="219"/>
      <c r="CB199" s="219"/>
      <c r="CC199" s="219"/>
      <c r="CD199" s="219"/>
      <c r="CE199" s="219"/>
      <c r="CF199" s="219"/>
    </row>
    <row r="200" spans="1:84" s="246" customFormat="1" ht="24" customHeight="1" x14ac:dyDescent="0.25">
      <c r="A200" s="832"/>
      <c r="B200" s="834"/>
      <c r="C200" s="831"/>
      <c r="D200" s="513" t="s">
        <v>36</v>
      </c>
      <c r="E200" s="468">
        <v>431869620</v>
      </c>
      <c r="F200" s="468">
        <v>490565999.7619043</v>
      </c>
      <c r="G200" s="468">
        <v>431869620</v>
      </c>
      <c r="H200" s="468">
        <v>431869620</v>
      </c>
      <c r="I200" s="468">
        <v>431869620</v>
      </c>
      <c r="J200" s="468"/>
      <c r="K200" s="468">
        <v>176713200</v>
      </c>
      <c r="L200" s="468">
        <v>68458950</v>
      </c>
      <c r="M200" s="431">
        <v>265669027.38515902</v>
      </c>
      <c r="N200" s="423">
        <v>265669027.38515899</v>
      </c>
      <c r="O200" s="202"/>
      <c r="P200" s="845"/>
      <c r="Q200" s="845"/>
      <c r="R200" s="837"/>
      <c r="S200" s="837"/>
      <c r="T200" s="837"/>
      <c r="U200" s="837">
        <v>139</v>
      </c>
      <c r="V200" s="837">
        <v>83</v>
      </c>
      <c r="W200" s="837"/>
      <c r="X200" s="837"/>
      <c r="Y200" s="837"/>
      <c r="Z200" s="838"/>
      <c r="AA200" s="1"/>
      <c r="AB200" s="1"/>
      <c r="AC200" s="1"/>
      <c r="AD200" s="1"/>
      <c r="AE200" s="1"/>
      <c r="AF200" s="1"/>
      <c r="AG200" s="1"/>
      <c r="AH200" s="1"/>
      <c r="AI200" s="1"/>
      <c r="AJ200" s="1"/>
      <c r="AK200" s="1"/>
      <c r="AL200" s="1"/>
      <c r="AM200" s="1"/>
      <c r="AN200" s="1"/>
      <c r="AO200" s="1"/>
      <c r="AP200" s="1"/>
      <c r="AQ200" s="219"/>
      <c r="AR200" s="219"/>
      <c r="AS200" s="219"/>
      <c r="AT200" s="219"/>
      <c r="AU200" s="219"/>
      <c r="AV200" s="219"/>
      <c r="AW200" s="219"/>
      <c r="AX200" s="219"/>
      <c r="AY200" s="219"/>
      <c r="AZ200" s="219"/>
      <c r="BA200" s="219"/>
      <c r="BB200" s="219"/>
      <c r="BC200" s="219"/>
      <c r="BD200" s="219"/>
      <c r="BE200" s="219"/>
      <c r="BF200" s="219"/>
      <c r="BG200" s="219"/>
      <c r="BH200" s="219"/>
      <c r="BI200" s="219"/>
      <c r="BJ200" s="219"/>
      <c r="BK200" s="219"/>
      <c r="BL200" s="219"/>
      <c r="BM200" s="219"/>
      <c r="BN200" s="219"/>
      <c r="BO200" s="219"/>
      <c r="BP200" s="219"/>
      <c r="BQ200" s="219"/>
      <c r="BR200" s="219"/>
      <c r="BS200" s="219"/>
      <c r="BT200" s="219"/>
      <c r="BU200" s="219"/>
      <c r="BV200" s="219"/>
      <c r="BW200" s="219"/>
      <c r="BX200" s="219"/>
      <c r="BY200" s="219"/>
      <c r="BZ200" s="219"/>
      <c r="CA200" s="219"/>
      <c r="CB200" s="219"/>
      <c r="CC200" s="219"/>
      <c r="CD200" s="219"/>
      <c r="CE200" s="219"/>
      <c r="CF200" s="219"/>
    </row>
    <row r="201" spans="1:84" s="246" customFormat="1" ht="24" customHeight="1" x14ac:dyDescent="0.25">
      <c r="A201" s="832"/>
      <c r="B201" s="834"/>
      <c r="C201" s="831"/>
      <c r="D201" s="513" t="s">
        <v>37</v>
      </c>
      <c r="E201" s="463"/>
      <c r="F201" s="463">
        <v>0</v>
      </c>
      <c r="G201" s="463"/>
      <c r="H201" s="463"/>
      <c r="I201" s="463"/>
      <c r="J201" s="463"/>
      <c r="K201" s="463"/>
      <c r="L201" s="214"/>
      <c r="M201" s="432"/>
      <c r="N201" s="423"/>
      <c r="O201" s="210"/>
      <c r="P201" s="845"/>
      <c r="Q201" s="845"/>
      <c r="R201" s="837"/>
      <c r="S201" s="837"/>
      <c r="T201" s="837"/>
      <c r="U201" s="837">
        <v>139</v>
      </c>
      <c r="V201" s="837">
        <v>83</v>
      </c>
      <c r="W201" s="837"/>
      <c r="X201" s="837"/>
      <c r="Y201" s="837"/>
      <c r="Z201" s="838"/>
      <c r="AA201" s="1"/>
      <c r="AB201" s="1"/>
      <c r="AC201" s="1"/>
      <c r="AD201" s="1"/>
      <c r="AE201" s="1"/>
      <c r="AF201" s="1"/>
      <c r="AG201" s="1"/>
      <c r="AH201" s="1"/>
      <c r="AI201" s="1"/>
      <c r="AJ201" s="1"/>
      <c r="AK201" s="1"/>
      <c r="AL201" s="1"/>
      <c r="AM201" s="1"/>
      <c r="AN201" s="1"/>
      <c r="AO201" s="1"/>
      <c r="AP201" s="1"/>
      <c r="AQ201" s="219"/>
      <c r="AR201" s="219"/>
      <c r="AS201" s="219"/>
      <c r="AT201" s="219"/>
      <c r="AU201" s="219"/>
      <c r="AV201" s="219"/>
      <c r="AW201" s="219"/>
      <c r="AX201" s="219"/>
      <c r="AY201" s="219"/>
      <c r="AZ201" s="219"/>
      <c r="BA201" s="219"/>
      <c r="BB201" s="219"/>
      <c r="BC201" s="219"/>
      <c r="BD201" s="219"/>
      <c r="BE201" s="219"/>
      <c r="BF201" s="219"/>
      <c r="BG201" s="219"/>
      <c r="BH201" s="219"/>
      <c r="BI201" s="219"/>
      <c r="BJ201" s="219"/>
      <c r="BK201" s="219"/>
      <c r="BL201" s="219"/>
      <c r="BM201" s="219"/>
      <c r="BN201" s="219"/>
      <c r="BO201" s="219"/>
      <c r="BP201" s="219"/>
      <c r="BQ201" s="219"/>
      <c r="BR201" s="219"/>
      <c r="BS201" s="219"/>
      <c r="BT201" s="219"/>
      <c r="BU201" s="219"/>
      <c r="BV201" s="219"/>
      <c r="BW201" s="219"/>
      <c r="BX201" s="219"/>
      <c r="BY201" s="219"/>
      <c r="BZ201" s="219"/>
      <c r="CA201" s="219"/>
      <c r="CB201" s="219"/>
      <c r="CC201" s="219"/>
      <c r="CD201" s="219"/>
      <c r="CE201" s="219"/>
      <c r="CF201" s="219"/>
    </row>
    <row r="202" spans="1:84" s="246" customFormat="1" ht="24" customHeight="1" x14ac:dyDescent="0.25">
      <c r="A202" s="832"/>
      <c r="B202" s="834"/>
      <c r="C202" s="831"/>
      <c r="D202" s="513" t="s">
        <v>38</v>
      </c>
      <c r="E202" s="468">
        <v>377585496.89440995</v>
      </c>
      <c r="F202" s="468">
        <v>124414333.5</v>
      </c>
      <c r="G202" s="468">
        <v>377585496.89440995</v>
      </c>
      <c r="H202" s="468">
        <v>377585496.89440995</v>
      </c>
      <c r="I202" s="468">
        <v>377585496.89440995</v>
      </c>
      <c r="J202" s="468"/>
      <c r="K202" s="468"/>
      <c r="L202" s="468">
        <v>14834500</v>
      </c>
      <c r="M202" s="434">
        <v>204872840.47204968</v>
      </c>
      <c r="N202" s="423">
        <v>318278256.80538303</v>
      </c>
      <c r="O202" s="202"/>
      <c r="P202" s="846"/>
      <c r="Q202" s="846"/>
      <c r="R202" s="837"/>
      <c r="S202" s="837"/>
      <c r="T202" s="837"/>
      <c r="U202" s="837">
        <v>139</v>
      </c>
      <c r="V202" s="837">
        <v>83</v>
      </c>
      <c r="W202" s="837"/>
      <c r="X202" s="837"/>
      <c r="Y202" s="837"/>
      <c r="Z202" s="838"/>
      <c r="AA202" s="1"/>
      <c r="AB202" s="1"/>
      <c r="AC202" s="1"/>
      <c r="AD202" s="1"/>
      <c r="AE202" s="1"/>
      <c r="AF202" s="1"/>
      <c r="AG202" s="1"/>
      <c r="AH202" s="1"/>
      <c r="AI202" s="1"/>
      <c r="AJ202" s="1"/>
      <c r="AK202" s="1"/>
      <c r="AL202" s="1"/>
      <c r="AM202" s="1"/>
      <c r="AN202" s="1"/>
      <c r="AO202" s="1"/>
      <c r="AP202" s="1"/>
      <c r="AQ202" s="219"/>
      <c r="AR202" s="219"/>
      <c r="AS202" s="219"/>
      <c r="AT202" s="219"/>
      <c r="AU202" s="219"/>
      <c r="AV202" s="219"/>
      <c r="AW202" s="219"/>
      <c r="AX202" s="219"/>
      <c r="AY202" s="219"/>
      <c r="AZ202" s="219"/>
      <c r="BA202" s="219"/>
      <c r="BB202" s="219"/>
      <c r="BC202" s="219"/>
      <c r="BD202" s="219"/>
      <c r="BE202" s="219"/>
      <c r="BF202" s="219"/>
      <c r="BG202" s="219"/>
      <c r="BH202" s="219"/>
      <c r="BI202" s="219"/>
      <c r="BJ202" s="219"/>
      <c r="BK202" s="219"/>
      <c r="BL202" s="219"/>
      <c r="BM202" s="219"/>
      <c r="BN202" s="219"/>
      <c r="BO202" s="219"/>
      <c r="BP202" s="219"/>
      <c r="BQ202" s="219"/>
      <c r="BR202" s="219"/>
      <c r="BS202" s="219"/>
      <c r="BT202" s="219"/>
      <c r="BU202" s="219"/>
      <c r="BV202" s="219"/>
      <c r="BW202" s="219"/>
      <c r="BX202" s="219"/>
      <c r="BY202" s="219"/>
      <c r="BZ202" s="219"/>
      <c r="CA202" s="219"/>
      <c r="CB202" s="219"/>
      <c r="CC202" s="219"/>
      <c r="CD202" s="219"/>
      <c r="CE202" s="219"/>
      <c r="CF202" s="219"/>
    </row>
    <row r="203" spans="1:84" s="246" customFormat="1" ht="24" customHeight="1" x14ac:dyDescent="0.25">
      <c r="A203" s="832"/>
      <c r="B203" s="834"/>
      <c r="C203" s="843" t="s">
        <v>338</v>
      </c>
      <c r="D203" s="510" t="s">
        <v>34</v>
      </c>
      <c r="E203" s="460">
        <v>61</v>
      </c>
      <c r="F203" s="460">
        <v>31</v>
      </c>
      <c r="G203" s="460">
        <v>61</v>
      </c>
      <c r="H203" s="460">
        <v>61</v>
      </c>
      <c r="I203" s="460">
        <v>61</v>
      </c>
      <c r="J203" s="544"/>
      <c r="K203" s="460">
        <v>66</v>
      </c>
      <c r="L203" s="460">
        <v>45</v>
      </c>
      <c r="M203" s="405">
        <v>54</v>
      </c>
      <c r="N203" s="423">
        <v>62</v>
      </c>
      <c r="O203" s="240"/>
      <c r="P203" s="844" t="s">
        <v>340</v>
      </c>
      <c r="Q203" s="844"/>
      <c r="R203" s="837" t="s">
        <v>394</v>
      </c>
      <c r="S203" s="837" t="s">
        <v>475</v>
      </c>
      <c r="T203" s="837" t="s">
        <v>342</v>
      </c>
      <c r="U203" s="837">
        <v>3315</v>
      </c>
      <c r="V203" s="837">
        <v>3078</v>
      </c>
      <c r="W203" s="837" t="s">
        <v>228</v>
      </c>
      <c r="X203" s="837" t="s">
        <v>222</v>
      </c>
      <c r="Y203" s="837" t="s">
        <v>229</v>
      </c>
      <c r="Z203" s="838">
        <v>6393</v>
      </c>
      <c r="AA203" s="1"/>
      <c r="AB203" s="1"/>
      <c r="AC203" s="1"/>
      <c r="AD203" s="1"/>
      <c r="AE203" s="1"/>
      <c r="AF203" s="1"/>
      <c r="AG203" s="1"/>
      <c r="AH203" s="1"/>
      <c r="AI203" s="1"/>
      <c r="AJ203" s="1"/>
      <c r="AK203" s="1"/>
      <c r="AL203" s="1"/>
      <c r="AM203" s="1"/>
      <c r="AN203" s="1"/>
      <c r="AO203" s="1"/>
      <c r="AP203" s="1"/>
      <c r="AQ203" s="219"/>
      <c r="AR203" s="219"/>
      <c r="AS203" s="219"/>
      <c r="AT203" s="219"/>
      <c r="AU203" s="219"/>
      <c r="AV203" s="219"/>
      <c r="AW203" s="219"/>
      <c r="AX203" s="219"/>
      <c r="AY203" s="219"/>
      <c r="AZ203" s="219"/>
      <c r="BA203" s="219"/>
      <c r="BB203" s="219"/>
      <c r="BC203" s="219"/>
      <c r="BD203" s="219"/>
      <c r="BE203" s="219"/>
      <c r="BF203" s="219"/>
      <c r="BG203" s="219"/>
      <c r="BH203" s="219"/>
      <c r="BI203" s="219"/>
      <c r="BJ203" s="219"/>
      <c r="BK203" s="219"/>
      <c r="BL203" s="219"/>
      <c r="BM203" s="219"/>
      <c r="BN203" s="219"/>
      <c r="BO203" s="219"/>
      <c r="BP203" s="219"/>
      <c r="BQ203" s="219"/>
      <c r="BR203" s="219"/>
      <c r="BS203" s="219"/>
      <c r="BT203" s="219"/>
      <c r="BU203" s="219"/>
      <c r="BV203" s="219"/>
      <c r="BW203" s="219"/>
      <c r="BX203" s="219"/>
      <c r="BY203" s="219"/>
      <c r="BZ203" s="219"/>
      <c r="CA203" s="219"/>
      <c r="CB203" s="219"/>
      <c r="CC203" s="219"/>
      <c r="CD203" s="219"/>
      <c r="CE203" s="219"/>
      <c r="CF203" s="219"/>
    </row>
    <row r="204" spans="1:84" s="246" customFormat="1" ht="24" customHeight="1" x14ac:dyDescent="0.25">
      <c r="A204" s="832"/>
      <c r="B204" s="834"/>
      <c r="C204" s="843"/>
      <c r="D204" s="513" t="s">
        <v>36</v>
      </c>
      <c r="E204" s="468">
        <v>154058753.33333334</v>
      </c>
      <c r="F204" s="468">
        <v>299906761.90476233</v>
      </c>
      <c r="G204" s="468">
        <v>154058753.33333334</v>
      </c>
      <c r="H204" s="468">
        <v>154058753.33333334</v>
      </c>
      <c r="I204" s="399">
        <v>154058753.33333334</v>
      </c>
      <c r="J204" s="399"/>
      <c r="K204" s="399">
        <v>61063200</v>
      </c>
      <c r="L204" s="468">
        <v>66728550</v>
      </c>
      <c r="M204" s="431">
        <v>151011868.19787985</v>
      </c>
      <c r="N204" s="431">
        <v>151011868.19788</v>
      </c>
      <c r="O204" s="203"/>
      <c r="P204" s="845"/>
      <c r="Q204" s="845"/>
      <c r="R204" s="837"/>
      <c r="S204" s="837"/>
      <c r="T204" s="837"/>
      <c r="U204" s="837">
        <v>3315</v>
      </c>
      <c r="V204" s="837">
        <v>3078</v>
      </c>
      <c r="W204" s="837"/>
      <c r="X204" s="837"/>
      <c r="Y204" s="837"/>
      <c r="Z204" s="838"/>
      <c r="AA204" s="1"/>
      <c r="AB204" s="1"/>
      <c r="AC204" s="1"/>
      <c r="AD204" s="1"/>
      <c r="AE204" s="1"/>
      <c r="AF204" s="1"/>
      <c r="AG204" s="1"/>
      <c r="AH204" s="1"/>
      <c r="AI204" s="1"/>
      <c r="AJ204" s="1"/>
      <c r="AK204" s="1"/>
      <c r="AL204" s="1"/>
      <c r="AM204" s="1"/>
      <c r="AN204" s="1"/>
      <c r="AO204" s="1"/>
      <c r="AP204" s="1"/>
      <c r="AQ204" s="219"/>
      <c r="AR204" s="219"/>
      <c r="AS204" s="219"/>
      <c r="AT204" s="219"/>
      <c r="AU204" s="219"/>
      <c r="AV204" s="219"/>
      <c r="AW204" s="219"/>
      <c r="AX204" s="219"/>
      <c r="AY204" s="219"/>
      <c r="AZ204" s="219"/>
      <c r="BA204" s="219"/>
      <c r="BB204" s="219"/>
      <c r="BC204" s="219"/>
      <c r="BD204" s="219"/>
      <c r="BE204" s="219"/>
      <c r="BF204" s="219"/>
      <c r="BG204" s="219"/>
      <c r="BH204" s="219"/>
      <c r="BI204" s="219"/>
      <c r="BJ204" s="219"/>
      <c r="BK204" s="219"/>
      <c r="BL204" s="219"/>
      <c r="BM204" s="219"/>
      <c r="BN204" s="219"/>
      <c r="BO204" s="219"/>
      <c r="BP204" s="219"/>
      <c r="BQ204" s="219"/>
      <c r="BR204" s="219"/>
      <c r="BS204" s="219"/>
      <c r="BT204" s="219"/>
      <c r="BU204" s="219"/>
      <c r="BV204" s="219"/>
      <c r="BW204" s="219"/>
      <c r="BX204" s="219"/>
      <c r="BY204" s="219"/>
      <c r="BZ204" s="219"/>
      <c r="CA204" s="219"/>
      <c r="CB204" s="219"/>
      <c r="CC204" s="219"/>
      <c r="CD204" s="219"/>
      <c r="CE204" s="219"/>
      <c r="CF204" s="219"/>
    </row>
    <row r="205" spans="1:84" s="246" customFormat="1" ht="24" customHeight="1" x14ac:dyDescent="0.25">
      <c r="A205" s="832"/>
      <c r="B205" s="834"/>
      <c r="C205" s="843"/>
      <c r="D205" s="513" t="s">
        <v>37</v>
      </c>
      <c r="E205" s="435"/>
      <c r="F205" s="435"/>
      <c r="G205" s="435"/>
      <c r="H205" s="435"/>
      <c r="I205" s="545"/>
      <c r="J205" s="545"/>
      <c r="K205" s="545"/>
      <c r="L205" s="214"/>
      <c r="M205" s="432"/>
      <c r="N205" s="423"/>
      <c r="O205" s="217"/>
      <c r="P205" s="845"/>
      <c r="Q205" s="845"/>
      <c r="R205" s="837"/>
      <c r="S205" s="837"/>
      <c r="T205" s="837"/>
      <c r="U205" s="837">
        <v>3315</v>
      </c>
      <c r="V205" s="837">
        <v>3078</v>
      </c>
      <c r="W205" s="837"/>
      <c r="X205" s="837"/>
      <c r="Y205" s="837"/>
      <c r="Z205" s="838"/>
      <c r="AA205" s="1"/>
      <c r="AB205" s="1"/>
      <c r="AC205" s="1"/>
      <c r="AD205" s="1"/>
      <c r="AE205" s="1"/>
      <c r="AF205" s="1"/>
      <c r="AG205" s="1"/>
      <c r="AH205" s="1"/>
      <c r="AI205" s="1"/>
      <c r="AJ205" s="1"/>
      <c r="AK205" s="1"/>
      <c r="AL205" s="1"/>
      <c r="AM205" s="1"/>
      <c r="AN205" s="1"/>
      <c r="AO205" s="1"/>
      <c r="AP205" s="1"/>
      <c r="AQ205" s="219"/>
      <c r="AR205" s="219"/>
      <c r="AS205" s="219"/>
      <c r="AT205" s="219"/>
      <c r="AU205" s="219"/>
      <c r="AV205" s="219"/>
      <c r="AW205" s="219"/>
      <c r="AX205" s="219"/>
      <c r="AY205" s="219"/>
      <c r="AZ205" s="219"/>
      <c r="BA205" s="219"/>
      <c r="BB205" s="219"/>
      <c r="BC205" s="219"/>
      <c r="BD205" s="219"/>
      <c r="BE205" s="219"/>
      <c r="BF205" s="219"/>
      <c r="BG205" s="219"/>
      <c r="BH205" s="219"/>
      <c r="BI205" s="219"/>
      <c r="BJ205" s="219"/>
      <c r="BK205" s="219"/>
      <c r="BL205" s="219"/>
      <c r="BM205" s="219"/>
      <c r="BN205" s="219"/>
      <c r="BO205" s="219"/>
      <c r="BP205" s="219"/>
      <c r="BQ205" s="219"/>
      <c r="BR205" s="219"/>
      <c r="BS205" s="219"/>
      <c r="BT205" s="219"/>
      <c r="BU205" s="219"/>
      <c r="BV205" s="219"/>
      <c r="BW205" s="219"/>
      <c r="BX205" s="219"/>
      <c r="BY205" s="219"/>
      <c r="BZ205" s="219"/>
      <c r="CA205" s="219"/>
      <c r="CB205" s="219"/>
      <c r="CC205" s="219"/>
      <c r="CD205" s="219"/>
      <c r="CE205" s="219"/>
      <c r="CF205" s="219"/>
    </row>
    <row r="206" spans="1:84" s="246" customFormat="1" ht="24" customHeight="1" x14ac:dyDescent="0.25">
      <c r="A206" s="832"/>
      <c r="B206" s="834"/>
      <c r="C206" s="843"/>
      <c r="D206" s="513" t="s">
        <v>38</v>
      </c>
      <c r="E206" s="468">
        <v>220851894.40993789</v>
      </c>
      <c r="F206" s="468"/>
      <c r="G206" s="468">
        <v>220851894.40993789</v>
      </c>
      <c r="H206" s="468">
        <v>220851894.40993789</v>
      </c>
      <c r="I206" s="399">
        <v>220851894.40993789</v>
      </c>
      <c r="J206" s="546"/>
      <c r="K206" s="546"/>
      <c r="L206" s="214">
        <v>4607334</v>
      </c>
      <c r="M206" s="433">
        <v>119831284.04968944</v>
      </c>
      <c r="N206" s="423">
        <v>233236700.38302201</v>
      </c>
      <c r="O206" s="241"/>
      <c r="P206" s="846"/>
      <c r="Q206" s="846"/>
      <c r="R206" s="837"/>
      <c r="S206" s="837"/>
      <c r="T206" s="837"/>
      <c r="U206" s="837">
        <v>3315</v>
      </c>
      <c r="V206" s="837">
        <v>3078</v>
      </c>
      <c r="W206" s="837"/>
      <c r="X206" s="837"/>
      <c r="Y206" s="837"/>
      <c r="Z206" s="838"/>
      <c r="AA206" s="1"/>
      <c r="AB206" s="1"/>
      <c r="AC206" s="1"/>
      <c r="AD206" s="1"/>
      <c r="AE206" s="1"/>
      <c r="AF206" s="1"/>
      <c r="AG206" s="1"/>
      <c r="AH206" s="1"/>
      <c r="AI206" s="1"/>
      <c r="AJ206" s="1"/>
      <c r="AK206" s="1"/>
      <c r="AL206" s="1"/>
      <c r="AM206" s="1"/>
      <c r="AN206" s="1"/>
      <c r="AO206" s="1"/>
      <c r="AP206" s="1"/>
      <c r="AQ206" s="219"/>
      <c r="AR206" s="219"/>
      <c r="AS206" s="219"/>
      <c r="AT206" s="219"/>
      <c r="AU206" s="219"/>
      <c r="AV206" s="219"/>
      <c r="AW206" s="219"/>
      <c r="AX206" s="219"/>
      <c r="AY206" s="219"/>
      <c r="AZ206" s="219"/>
      <c r="BA206" s="219"/>
      <c r="BB206" s="219"/>
      <c r="BC206" s="219"/>
      <c r="BD206" s="219"/>
      <c r="BE206" s="219"/>
      <c r="BF206" s="219"/>
      <c r="BG206" s="219"/>
      <c r="BH206" s="219"/>
      <c r="BI206" s="219"/>
      <c r="BJ206" s="219"/>
      <c r="BK206" s="219"/>
      <c r="BL206" s="219"/>
      <c r="BM206" s="219"/>
      <c r="BN206" s="219"/>
      <c r="BO206" s="219"/>
      <c r="BP206" s="219"/>
      <c r="BQ206" s="219"/>
      <c r="BR206" s="219"/>
      <c r="BS206" s="219"/>
      <c r="BT206" s="219"/>
      <c r="BU206" s="219"/>
      <c r="BV206" s="219"/>
      <c r="BW206" s="219"/>
      <c r="BX206" s="219"/>
      <c r="BY206" s="219"/>
      <c r="BZ206" s="219"/>
      <c r="CA206" s="219"/>
      <c r="CB206" s="219"/>
      <c r="CC206" s="219"/>
      <c r="CD206" s="219"/>
      <c r="CE206" s="219"/>
      <c r="CF206" s="219"/>
    </row>
    <row r="207" spans="1:84" s="246" customFormat="1" ht="24" customHeight="1" x14ac:dyDescent="0.25">
      <c r="A207" s="832"/>
      <c r="B207" s="834"/>
      <c r="C207" s="843" t="s">
        <v>381</v>
      </c>
      <c r="D207" s="510" t="s">
        <v>34</v>
      </c>
      <c r="E207" s="436">
        <v>450</v>
      </c>
      <c r="F207" s="436">
        <v>161</v>
      </c>
      <c r="G207" s="436">
        <v>450</v>
      </c>
      <c r="H207" s="436">
        <v>450</v>
      </c>
      <c r="I207" s="436">
        <v>450</v>
      </c>
      <c r="J207" s="436">
        <v>0</v>
      </c>
      <c r="K207" s="436">
        <v>500</v>
      </c>
      <c r="L207" s="436">
        <v>244</v>
      </c>
      <c r="M207" s="436">
        <v>283</v>
      </c>
      <c r="N207" s="436">
        <v>414</v>
      </c>
      <c r="O207" s="242"/>
      <c r="P207" s="227"/>
      <c r="Q207" s="227"/>
      <c r="R207" s="227"/>
      <c r="S207" s="227"/>
      <c r="T207" s="227"/>
      <c r="U207" s="227"/>
      <c r="V207" s="227"/>
      <c r="W207" s="227"/>
      <c r="X207" s="227"/>
      <c r="Y207" s="227"/>
      <c r="Z207" s="228"/>
      <c r="AA207" s="1"/>
      <c r="AB207" s="1"/>
      <c r="AC207" s="1"/>
      <c r="AD207" s="1"/>
      <c r="AE207" s="1"/>
      <c r="AF207" s="1"/>
      <c r="AG207" s="1"/>
      <c r="AH207" s="1"/>
      <c r="AI207" s="1"/>
      <c r="AJ207" s="1"/>
      <c r="AK207" s="1"/>
      <c r="AL207" s="1"/>
      <c r="AM207" s="1"/>
      <c r="AN207" s="1"/>
      <c r="AO207" s="1"/>
      <c r="AP207" s="1"/>
      <c r="AQ207" s="219"/>
      <c r="AR207" s="219"/>
      <c r="AS207" s="219"/>
      <c r="AT207" s="219"/>
      <c r="AU207" s="219"/>
      <c r="AV207" s="219"/>
      <c r="AW207" s="219"/>
      <c r="AX207" s="219"/>
      <c r="AY207" s="219"/>
      <c r="AZ207" s="219"/>
      <c r="BA207" s="219"/>
      <c r="BB207" s="219"/>
      <c r="BC207" s="219"/>
      <c r="BD207" s="219"/>
      <c r="BE207" s="219"/>
      <c r="BF207" s="219"/>
      <c r="BG207" s="219"/>
      <c r="BH207" s="219"/>
      <c r="BI207" s="219"/>
      <c r="BJ207" s="219"/>
      <c r="BK207" s="219"/>
      <c r="BL207" s="219"/>
      <c r="BM207" s="219"/>
      <c r="BN207" s="219"/>
      <c r="BO207" s="219"/>
      <c r="BP207" s="219"/>
      <c r="BQ207" s="219"/>
      <c r="BR207" s="219"/>
      <c r="BS207" s="219"/>
      <c r="BT207" s="219"/>
      <c r="BU207" s="219"/>
      <c r="BV207" s="219"/>
      <c r="BW207" s="219"/>
      <c r="BX207" s="219"/>
      <c r="BY207" s="219"/>
      <c r="BZ207" s="219"/>
      <c r="CA207" s="219"/>
      <c r="CB207" s="219"/>
      <c r="CC207" s="219"/>
      <c r="CD207" s="219"/>
      <c r="CE207" s="219"/>
      <c r="CF207" s="219"/>
    </row>
    <row r="208" spans="1:84" s="246" customFormat="1" ht="24" customHeight="1" x14ac:dyDescent="0.25">
      <c r="A208" s="832"/>
      <c r="B208" s="834"/>
      <c r="C208" s="843"/>
      <c r="D208" s="513" t="s">
        <v>36</v>
      </c>
      <c r="E208" s="399">
        <v>1136499000</v>
      </c>
      <c r="F208" s="399">
        <v>1364351999.9999998</v>
      </c>
      <c r="G208" s="399">
        <v>1136499000</v>
      </c>
      <c r="H208" s="399">
        <v>1136499000</v>
      </c>
      <c r="I208" s="399">
        <v>1136499000</v>
      </c>
      <c r="J208" s="399"/>
      <c r="K208" s="399">
        <v>462600000</v>
      </c>
      <c r="L208" s="399">
        <v>203646450</v>
      </c>
      <c r="M208" s="399">
        <v>791414050</v>
      </c>
      <c r="N208" s="399">
        <v>791414050</v>
      </c>
      <c r="O208" s="203"/>
      <c r="P208" s="227"/>
      <c r="Q208" s="227"/>
      <c r="R208" s="227"/>
      <c r="S208" s="227"/>
      <c r="T208" s="227"/>
      <c r="U208" s="227"/>
      <c r="V208" s="227"/>
      <c r="W208" s="227"/>
      <c r="X208" s="227"/>
      <c r="Y208" s="227"/>
      <c r="Z208" s="228"/>
      <c r="AA208" s="1"/>
      <c r="AB208" s="1"/>
      <c r="AC208" s="1"/>
      <c r="AD208" s="1"/>
      <c r="AE208" s="1"/>
      <c r="AF208" s="1"/>
      <c r="AG208" s="1"/>
      <c r="AH208" s="1"/>
      <c r="AI208" s="1"/>
      <c r="AJ208" s="1"/>
      <c r="AK208" s="1"/>
      <c r="AL208" s="1"/>
      <c r="AM208" s="1"/>
      <c r="AN208" s="1"/>
      <c r="AO208" s="1"/>
      <c r="AP208" s="1"/>
      <c r="AQ208" s="219"/>
      <c r="AR208" s="219"/>
      <c r="AS208" s="219"/>
      <c r="AT208" s="219"/>
      <c r="AU208" s="219"/>
      <c r="AV208" s="219"/>
      <c r="AW208" s="219"/>
      <c r="AX208" s="219"/>
      <c r="AY208" s="219"/>
      <c r="AZ208" s="219"/>
      <c r="BA208" s="219"/>
      <c r="BB208" s="219"/>
      <c r="BC208" s="219"/>
      <c r="BD208" s="219"/>
      <c r="BE208" s="219"/>
      <c r="BF208" s="219"/>
      <c r="BG208" s="219"/>
      <c r="BH208" s="219"/>
      <c r="BI208" s="219"/>
      <c r="BJ208" s="219"/>
      <c r="BK208" s="219"/>
      <c r="BL208" s="219"/>
      <c r="BM208" s="219"/>
      <c r="BN208" s="219"/>
      <c r="BO208" s="219"/>
      <c r="BP208" s="219"/>
      <c r="BQ208" s="219"/>
      <c r="BR208" s="219"/>
      <c r="BS208" s="219"/>
      <c r="BT208" s="219"/>
      <c r="BU208" s="219"/>
      <c r="BV208" s="219"/>
      <c r="BW208" s="219"/>
      <c r="BX208" s="219"/>
      <c r="BY208" s="219"/>
      <c r="BZ208" s="219"/>
      <c r="CA208" s="219"/>
      <c r="CB208" s="219"/>
      <c r="CC208" s="219"/>
      <c r="CD208" s="219"/>
      <c r="CE208" s="219"/>
      <c r="CF208" s="219"/>
    </row>
    <row r="209" spans="1:84" s="246" customFormat="1" ht="24" customHeight="1" x14ac:dyDescent="0.25">
      <c r="A209" s="832"/>
      <c r="B209" s="834"/>
      <c r="C209" s="843"/>
      <c r="D209" s="513" t="s">
        <v>37</v>
      </c>
      <c r="E209" s="436"/>
      <c r="F209" s="436">
        <v>0</v>
      </c>
      <c r="G209" s="436"/>
      <c r="H209" s="436"/>
      <c r="I209" s="546"/>
      <c r="J209" s="436"/>
      <c r="K209" s="436"/>
      <c r="L209" s="436"/>
      <c r="M209" s="436"/>
      <c r="N209" s="517"/>
      <c r="O209" s="242"/>
      <c r="P209" s="227"/>
      <c r="Q209" s="227"/>
      <c r="R209" s="227"/>
      <c r="S209" s="227"/>
      <c r="T209" s="227"/>
      <c r="U209" s="227"/>
      <c r="V209" s="227"/>
      <c r="W209" s="227"/>
      <c r="X209" s="227"/>
      <c r="Y209" s="227"/>
      <c r="Z209" s="228"/>
      <c r="AA209" s="1"/>
      <c r="AB209" s="1"/>
      <c r="AC209" s="1"/>
      <c r="AD209" s="1"/>
      <c r="AE209" s="1"/>
      <c r="AF209" s="1"/>
      <c r="AG209" s="1"/>
      <c r="AH209" s="1"/>
      <c r="AI209" s="1"/>
      <c r="AJ209" s="1"/>
      <c r="AK209" s="1"/>
      <c r="AL209" s="1"/>
      <c r="AM209" s="1"/>
      <c r="AN209" s="1"/>
      <c r="AO209" s="1"/>
      <c r="AP209" s="1"/>
      <c r="AQ209" s="219"/>
      <c r="AR209" s="219"/>
      <c r="AS209" s="219"/>
      <c r="AT209" s="219"/>
      <c r="AU209" s="219"/>
      <c r="AV209" s="219"/>
      <c r="AW209" s="219"/>
      <c r="AX209" s="219"/>
      <c r="AY209" s="219"/>
      <c r="AZ209" s="219"/>
      <c r="BA209" s="219"/>
      <c r="BB209" s="219"/>
      <c r="BC209" s="219"/>
      <c r="BD209" s="219"/>
      <c r="BE209" s="219"/>
      <c r="BF209" s="219"/>
      <c r="BG209" s="219"/>
      <c r="BH209" s="219"/>
      <c r="BI209" s="219"/>
      <c r="BJ209" s="219"/>
      <c r="BK209" s="219"/>
      <c r="BL209" s="219"/>
      <c r="BM209" s="219"/>
      <c r="BN209" s="219"/>
      <c r="BO209" s="219"/>
      <c r="BP209" s="219"/>
      <c r="BQ209" s="219"/>
      <c r="BR209" s="219"/>
      <c r="BS209" s="219"/>
      <c r="BT209" s="219"/>
      <c r="BU209" s="219"/>
      <c r="BV209" s="219"/>
      <c r="BW209" s="219"/>
      <c r="BX209" s="219"/>
      <c r="BY209" s="219"/>
      <c r="BZ209" s="219"/>
      <c r="CA209" s="219"/>
      <c r="CB209" s="219"/>
      <c r="CC209" s="219"/>
      <c r="CD209" s="219"/>
      <c r="CE209" s="219"/>
      <c r="CF209" s="219"/>
    </row>
    <row r="210" spans="1:84" s="246" customFormat="1" ht="24" customHeight="1" thickBot="1" x14ac:dyDescent="0.3">
      <c r="A210" s="832"/>
      <c r="B210" s="834"/>
      <c r="C210" s="843"/>
      <c r="D210" s="513" t="s">
        <v>38</v>
      </c>
      <c r="E210" s="399">
        <v>1147005000</v>
      </c>
      <c r="F210" s="399">
        <v>248828667</v>
      </c>
      <c r="G210" s="399">
        <v>1147005000</v>
      </c>
      <c r="H210" s="399">
        <v>1147005000</v>
      </c>
      <c r="I210" s="399">
        <v>1147005000</v>
      </c>
      <c r="J210" s="399"/>
      <c r="K210" s="399"/>
      <c r="L210" s="399">
        <v>34276334</v>
      </c>
      <c r="M210" s="399">
        <v>622349571.99999988</v>
      </c>
      <c r="N210" s="399">
        <v>962565821</v>
      </c>
      <c r="O210" s="203"/>
      <c r="P210" s="227"/>
      <c r="Q210" s="227"/>
      <c r="R210" s="227"/>
      <c r="S210" s="227"/>
      <c r="T210" s="227"/>
      <c r="U210" s="227"/>
      <c r="V210" s="227"/>
      <c r="W210" s="227"/>
      <c r="X210" s="227"/>
      <c r="Y210" s="227"/>
      <c r="Z210" s="228"/>
      <c r="AA210" s="1"/>
      <c r="AB210" s="1"/>
      <c r="AC210" s="1"/>
      <c r="AD210" s="1"/>
      <c r="AE210" s="1"/>
      <c r="AF210" s="1"/>
      <c r="AG210" s="1"/>
      <c r="AH210" s="1"/>
      <c r="AI210" s="1"/>
      <c r="AJ210" s="1"/>
      <c r="AK210" s="1"/>
      <c r="AL210" s="1"/>
      <c r="AM210" s="1"/>
      <c r="AN210" s="1"/>
      <c r="AO210" s="1"/>
      <c r="AP210" s="1"/>
      <c r="AQ210" s="219"/>
      <c r="AR210" s="219"/>
      <c r="AS210" s="219"/>
      <c r="AT210" s="219"/>
      <c r="AU210" s="219"/>
      <c r="AV210" s="219"/>
      <c r="AW210" s="219"/>
      <c r="AX210" s="219"/>
      <c r="AY210" s="219"/>
      <c r="AZ210" s="219"/>
      <c r="BA210" s="219"/>
      <c r="BB210" s="219"/>
      <c r="BC210" s="219"/>
      <c r="BD210" s="219"/>
      <c r="BE210" s="219"/>
      <c r="BF210" s="219"/>
      <c r="BG210" s="219"/>
      <c r="BH210" s="219"/>
      <c r="BI210" s="219"/>
      <c r="BJ210" s="219"/>
      <c r="BK210" s="219"/>
      <c r="BL210" s="219"/>
      <c r="BM210" s="219"/>
      <c r="BN210" s="219"/>
      <c r="BO210" s="219"/>
      <c r="BP210" s="219"/>
      <c r="BQ210" s="219"/>
      <c r="BR210" s="219"/>
      <c r="BS210" s="219"/>
      <c r="BT210" s="219"/>
      <c r="BU210" s="219"/>
      <c r="BV210" s="219"/>
      <c r="BW210" s="219"/>
      <c r="BX210" s="219"/>
      <c r="BY210" s="219"/>
      <c r="BZ210" s="219"/>
      <c r="CA210" s="219"/>
      <c r="CB210" s="219"/>
      <c r="CC210" s="219"/>
      <c r="CD210" s="219"/>
      <c r="CE210" s="219"/>
      <c r="CF210" s="219"/>
    </row>
    <row r="211" spans="1:84" s="246" customFormat="1" ht="33.75" customHeight="1" x14ac:dyDescent="0.25">
      <c r="A211" s="832">
        <v>17</v>
      </c>
      <c r="B211" s="834" t="s">
        <v>174</v>
      </c>
      <c r="C211" s="837" t="s">
        <v>345</v>
      </c>
      <c r="D211" s="510" t="s">
        <v>34</v>
      </c>
      <c r="E211" s="463">
        <v>54.599999999999994</v>
      </c>
      <c r="F211" s="463">
        <v>44.3</v>
      </c>
      <c r="G211" s="463">
        <v>54.599999999999994</v>
      </c>
      <c r="H211" s="463">
        <v>54.599999999999994</v>
      </c>
      <c r="I211" s="463">
        <v>54.599999999999994</v>
      </c>
      <c r="J211" s="247"/>
      <c r="K211" s="460">
        <v>47.3</v>
      </c>
      <c r="L211" s="463">
        <v>47.1</v>
      </c>
      <c r="M211" s="460">
        <v>47.3</v>
      </c>
      <c r="N211" s="465">
        <v>47.3</v>
      </c>
      <c r="O211" s="243"/>
      <c r="P211" s="837" t="s">
        <v>348</v>
      </c>
      <c r="Q211" s="837"/>
      <c r="R211" s="837" t="s">
        <v>362</v>
      </c>
      <c r="S211" s="837" t="s">
        <v>492</v>
      </c>
      <c r="T211" s="837" t="s">
        <v>349</v>
      </c>
      <c r="U211" s="837">
        <v>139</v>
      </c>
      <c r="V211" s="837">
        <v>83</v>
      </c>
      <c r="W211" s="837" t="s">
        <v>228</v>
      </c>
      <c r="X211" s="837" t="s">
        <v>222</v>
      </c>
      <c r="Y211" s="837" t="s">
        <v>229</v>
      </c>
      <c r="Z211" s="838" t="s">
        <v>364</v>
      </c>
      <c r="AA211" s="1"/>
      <c r="AB211" s="1"/>
      <c r="AC211" s="1"/>
      <c r="AD211" s="1"/>
      <c r="AE211" s="1"/>
      <c r="AF211" s="1"/>
      <c r="AG211" s="1"/>
      <c r="AH211" s="1"/>
      <c r="AI211" s="1"/>
      <c r="AJ211" s="1"/>
      <c r="AK211" s="1"/>
      <c r="AL211" s="1"/>
      <c r="AM211" s="1"/>
      <c r="AN211" s="1"/>
      <c r="AO211" s="1"/>
      <c r="AP211" s="1"/>
      <c r="AQ211" s="219"/>
      <c r="AR211" s="219"/>
      <c r="AS211" s="219"/>
      <c r="AT211" s="219"/>
      <c r="AU211" s="219"/>
      <c r="AV211" s="219"/>
      <c r="AW211" s="219"/>
      <c r="AX211" s="219"/>
      <c r="AY211" s="219"/>
      <c r="AZ211" s="219"/>
      <c r="BA211" s="219"/>
      <c r="BB211" s="219"/>
      <c r="BC211" s="219"/>
      <c r="BD211" s="219"/>
      <c r="BE211" s="219"/>
      <c r="BF211" s="219"/>
      <c r="BG211" s="219"/>
      <c r="BH211" s="219"/>
      <c r="BI211" s="219"/>
      <c r="BJ211" s="219"/>
      <c r="BK211" s="219"/>
      <c r="BL211" s="219"/>
      <c r="BM211" s="219"/>
      <c r="BN211" s="219"/>
      <c r="BO211" s="219"/>
      <c r="BP211" s="219"/>
      <c r="BQ211" s="219"/>
      <c r="BR211" s="219"/>
      <c r="BS211" s="219"/>
      <c r="BT211" s="219"/>
      <c r="BU211" s="219"/>
      <c r="BV211" s="219"/>
      <c r="BW211" s="219"/>
      <c r="BX211" s="219"/>
      <c r="BY211" s="219"/>
      <c r="BZ211" s="219"/>
      <c r="CA211" s="219"/>
      <c r="CB211" s="219"/>
      <c r="CC211" s="219"/>
      <c r="CD211" s="219"/>
      <c r="CE211" s="219"/>
      <c r="CF211" s="219"/>
    </row>
    <row r="212" spans="1:84" s="246" customFormat="1" ht="33.75" customHeight="1" x14ac:dyDescent="0.25">
      <c r="A212" s="832"/>
      <c r="B212" s="834"/>
      <c r="C212" s="837"/>
      <c r="D212" s="513" t="s">
        <v>36</v>
      </c>
      <c r="E212" s="468">
        <v>354896359.99999994</v>
      </c>
      <c r="F212" s="468">
        <v>146338804.66666669</v>
      </c>
      <c r="G212" s="468">
        <v>354896359.99999994</v>
      </c>
      <c r="H212" s="468">
        <v>354896359.99999994</v>
      </c>
      <c r="I212" s="468">
        <v>304896360</v>
      </c>
      <c r="J212" s="468"/>
      <c r="K212" s="468">
        <v>229793784.58498022</v>
      </c>
      <c r="L212" s="468">
        <v>37622533.5</v>
      </c>
      <c r="M212" s="420">
        <v>112401853.17470956</v>
      </c>
      <c r="N212" s="420">
        <v>112401853.17471001</v>
      </c>
      <c r="O212" s="202"/>
      <c r="P212" s="837"/>
      <c r="Q212" s="837"/>
      <c r="R212" s="837"/>
      <c r="S212" s="837"/>
      <c r="T212" s="837"/>
      <c r="U212" s="837">
        <v>139</v>
      </c>
      <c r="V212" s="837">
        <v>83</v>
      </c>
      <c r="W212" s="837"/>
      <c r="X212" s="837"/>
      <c r="Y212" s="837"/>
      <c r="Z212" s="838"/>
      <c r="AA212" s="1"/>
      <c r="AB212" s="1"/>
      <c r="AC212" s="1"/>
      <c r="AD212" s="1"/>
      <c r="AE212" s="1"/>
      <c r="AF212" s="1"/>
      <c r="AG212" s="1"/>
      <c r="AH212" s="1"/>
      <c r="AI212" s="1"/>
      <c r="AJ212" s="1"/>
      <c r="AK212" s="1"/>
      <c r="AL212" s="1"/>
      <c r="AM212" s="1"/>
      <c r="AN212" s="1"/>
      <c r="AO212" s="1"/>
      <c r="AP212" s="1"/>
      <c r="AQ212" s="219"/>
      <c r="AR212" s="219"/>
      <c r="AS212" s="219"/>
      <c r="AT212" s="219"/>
      <c r="AU212" s="219"/>
      <c r="AV212" s="219"/>
      <c r="AW212" s="219"/>
      <c r="AX212" s="219"/>
      <c r="AY212" s="219"/>
      <c r="AZ212" s="219"/>
      <c r="BA212" s="219"/>
      <c r="BB212" s="219"/>
      <c r="BC212" s="219"/>
      <c r="BD212" s="219"/>
      <c r="BE212" s="219"/>
      <c r="BF212" s="219"/>
      <c r="BG212" s="219"/>
      <c r="BH212" s="219"/>
      <c r="BI212" s="219"/>
      <c r="BJ212" s="219"/>
      <c r="BK212" s="219"/>
      <c r="BL212" s="219"/>
      <c r="BM212" s="219"/>
      <c r="BN212" s="219"/>
      <c r="BO212" s="219"/>
      <c r="BP212" s="219"/>
      <c r="BQ212" s="219"/>
      <c r="BR212" s="219"/>
      <c r="BS212" s="219"/>
      <c r="BT212" s="219"/>
      <c r="BU212" s="219"/>
      <c r="BV212" s="219"/>
      <c r="BW212" s="219"/>
      <c r="BX212" s="219"/>
      <c r="BY212" s="219"/>
      <c r="BZ212" s="219"/>
      <c r="CA212" s="219"/>
      <c r="CB212" s="219"/>
      <c r="CC212" s="219"/>
      <c r="CD212" s="219"/>
      <c r="CE212" s="219"/>
      <c r="CF212" s="219"/>
    </row>
    <row r="213" spans="1:84" s="246" customFormat="1" ht="33.75" customHeight="1" x14ac:dyDescent="0.25">
      <c r="A213" s="832"/>
      <c r="B213" s="834"/>
      <c r="C213" s="837"/>
      <c r="D213" s="513" t="s">
        <v>37</v>
      </c>
      <c r="E213" s="463"/>
      <c r="F213" s="463"/>
      <c r="G213" s="463"/>
      <c r="H213" s="463"/>
      <c r="I213" s="463"/>
      <c r="J213" s="463"/>
      <c r="K213" s="463"/>
      <c r="L213" s="214"/>
      <c r="M213" s="420"/>
      <c r="N213" s="420"/>
      <c r="O213" s="210"/>
      <c r="P213" s="837"/>
      <c r="Q213" s="837"/>
      <c r="R213" s="837"/>
      <c r="S213" s="837"/>
      <c r="T213" s="837"/>
      <c r="U213" s="837">
        <v>139</v>
      </c>
      <c r="V213" s="837">
        <v>83</v>
      </c>
      <c r="W213" s="837"/>
      <c r="X213" s="837"/>
      <c r="Y213" s="837"/>
      <c r="Z213" s="838"/>
      <c r="AA213" s="1"/>
      <c r="AB213" s="1"/>
      <c r="AC213" s="1"/>
      <c r="AD213" s="1"/>
      <c r="AE213" s="1"/>
      <c r="AF213" s="1"/>
      <c r="AG213" s="1"/>
      <c r="AH213" s="1"/>
      <c r="AI213" s="1"/>
      <c r="AJ213" s="1"/>
      <c r="AK213" s="1"/>
      <c r="AL213" s="1"/>
      <c r="AM213" s="1"/>
      <c r="AN213" s="1"/>
      <c r="AO213" s="1"/>
      <c r="AP213" s="1"/>
      <c r="AQ213" s="219"/>
      <c r="AR213" s="219"/>
      <c r="AS213" s="219"/>
      <c r="AT213" s="219"/>
      <c r="AU213" s="219"/>
      <c r="AV213" s="219"/>
      <c r="AW213" s="219"/>
      <c r="AX213" s="219"/>
      <c r="AY213" s="219"/>
      <c r="AZ213" s="219"/>
      <c r="BA213" s="219"/>
      <c r="BB213" s="219"/>
      <c r="BC213" s="219"/>
      <c r="BD213" s="219"/>
      <c r="BE213" s="219"/>
      <c r="BF213" s="219"/>
      <c r="BG213" s="219"/>
      <c r="BH213" s="219"/>
      <c r="BI213" s="219"/>
      <c r="BJ213" s="219"/>
      <c r="BK213" s="219"/>
      <c r="BL213" s="219"/>
      <c r="BM213" s="219"/>
      <c r="BN213" s="219"/>
      <c r="BO213" s="219"/>
      <c r="BP213" s="219"/>
      <c r="BQ213" s="219"/>
      <c r="BR213" s="219"/>
      <c r="BS213" s="219"/>
      <c r="BT213" s="219"/>
      <c r="BU213" s="219"/>
      <c r="BV213" s="219"/>
      <c r="BW213" s="219"/>
      <c r="BX213" s="219"/>
      <c r="BY213" s="219"/>
      <c r="BZ213" s="219"/>
      <c r="CA213" s="219"/>
      <c r="CB213" s="219"/>
      <c r="CC213" s="219"/>
      <c r="CD213" s="219"/>
      <c r="CE213" s="219"/>
      <c r="CF213" s="219"/>
    </row>
    <row r="214" spans="1:84" s="246" customFormat="1" ht="33.75" customHeight="1" x14ac:dyDescent="0.25">
      <c r="A214" s="832"/>
      <c r="B214" s="834"/>
      <c r="C214" s="837"/>
      <c r="D214" s="513" t="s">
        <v>38</v>
      </c>
      <c r="E214" s="404">
        <v>168319028.37544915</v>
      </c>
      <c r="F214" s="404">
        <v>145894863.5</v>
      </c>
      <c r="G214" s="404">
        <v>168319028.37544915</v>
      </c>
      <c r="H214" s="404">
        <v>168319028.37544915</v>
      </c>
      <c r="I214" s="404">
        <v>168319028.37544915</v>
      </c>
      <c r="J214" s="404"/>
      <c r="K214" s="404"/>
      <c r="L214" s="404">
        <v>90328927</v>
      </c>
      <c r="M214" s="433">
        <v>168319028.3731741</v>
      </c>
      <c r="N214" s="420">
        <v>168319029.33000001</v>
      </c>
      <c r="O214" s="206"/>
      <c r="P214" s="837"/>
      <c r="Q214" s="837"/>
      <c r="R214" s="837"/>
      <c r="S214" s="837"/>
      <c r="T214" s="837"/>
      <c r="U214" s="837">
        <v>139</v>
      </c>
      <c r="V214" s="837">
        <v>83</v>
      </c>
      <c r="W214" s="837"/>
      <c r="X214" s="837"/>
      <c r="Y214" s="837"/>
      <c r="Z214" s="838"/>
      <c r="AA214" s="1"/>
      <c r="AB214" s="1"/>
      <c r="AC214" s="1"/>
      <c r="AD214" s="1"/>
      <c r="AE214" s="1"/>
      <c r="AF214" s="1"/>
      <c r="AG214" s="1"/>
      <c r="AH214" s="1"/>
      <c r="AI214" s="1"/>
      <c r="AJ214" s="1"/>
      <c r="AK214" s="1"/>
      <c r="AL214" s="1"/>
      <c r="AM214" s="1"/>
      <c r="AN214" s="1"/>
      <c r="AO214" s="1"/>
      <c r="AP214" s="1"/>
      <c r="AQ214" s="219"/>
      <c r="AR214" s="219"/>
      <c r="AS214" s="219"/>
      <c r="AT214" s="219"/>
      <c r="AU214" s="219"/>
      <c r="AV214" s="219"/>
      <c r="AW214" s="219"/>
      <c r="AX214" s="219"/>
      <c r="AY214" s="219"/>
      <c r="AZ214" s="219"/>
      <c r="BA214" s="219"/>
      <c r="BB214" s="219"/>
      <c r="BC214" s="219"/>
      <c r="BD214" s="219"/>
      <c r="BE214" s="219"/>
      <c r="BF214" s="219"/>
      <c r="BG214" s="219"/>
      <c r="BH214" s="219"/>
      <c r="BI214" s="219"/>
      <c r="BJ214" s="219"/>
      <c r="BK214" s="219"/>
      <c r="BL214" s="219"/>
      <c r="BM214" s="219"/>
      <c r="BN214" s="219"/>
      <c r="BO214" s="219"/>
      <c r="BP214" s="219"/>
      <c r="BQ214" s="219"/>
      <c r="BR214" s="219"/>
      <c r="BS214" s="219"/>
      <c r="BT214" s="219"/>
      <c r="BU214" s="219"/>
      <c r="BV214" s="219"/>
      <c r="BW214" s="219"/>
      <c r="BX214" s="219"/>
      <c r="BY214" s="219"/>
      <c r="BZ214" s="219"/>
      <c r="CA214" s="219"/>
      <c r="CB214" s="219"/>
      <c r="CC214" s="219"/>
      <c r="CD214" s="219"/>
      <c r="CE214" s="219"/>
      <c r="CF214" s="219"/>
    </row>
    <row r="215" spans="1:84" s="246" customFormat="1" ht="30" customHeight="1" x14ac:dyDescent="0.25">
      <c r="A215" s="832"/>
      <c r="B215" s="834"/>
      <c r="C215" s="837" t="s">
        <v>346</v>
      </c>
      <c r="D215" s="510" t="s">
        <v>34</v>
      </c>
      <c r="E215" s="463">
        <v>32.9</v>
      </c>
      <c r="F215" s="463">
        <v>20.399999999999999</v>
      </c>
      <c r="G215" s="463">
        <v>32.9</v>
      </c>
      <c r="H215" s="463">
        <v>32.9</v>
      </c>
      <c r="I215" s="463">
        <v>32.9</v>
      </c>
      <c r="J215" s="247"/>
      <c r="K215" s="460">
        <v>63.3</v>
      </c>
      <c r="L215" s="463">
        <v>21.19</v>
      </c>
      <c r="M215" s="539">
        <v>41.5</v>
      </c>
      <c r="N215" s="405">
        <v>63.3</v>
      </c>
      <c r="O215" s="243"/>
      <c r="P215" s="837" t="s">
        <v>281</v>
      </c>
      <c r="Q215" s="837"/>
      <c r="R215" s="837" t="s">
        <v>395</v>
      </c>
      <c r="S215" s="837" t="s">
        <v>493</v>
      </c>
      <c r="T215" s="837" t="s">
        <v>349</v>
      </c>
      <c r="U215" s="837">
        <v>161</v>
      </c>
      <c r="V215" s="837">
        <v>89</v>
      </c>
      <c r="W215" s="837" t="s">
        <v>228</v>
      </c>
      <c r="X215" s="837" t="s">
        <v>222</v>
      </c>
      <c r="Y215" s="837" t="s">
        <v>229</v>
      </c>
      <c r="Z215" s="838" t="s">
        <v>365</v>
      </c>
      <c r="AA215" s="1"/>
      <c r="AB215" s="1"/>
      <c r="AC215" s="1"/>
      <c r="AD215" s="1"/>
      <c r="AE215" s="1"/>
      <c r="AF215" s="1"/>
      <c r="AG215" s="1"/>
      <c r="AH215" s="1"/>
      <c r="AI215" s="1"/>
      <c r="AJ215" s="1"/>
      <c r="AK215" s="1"/>
      <c r="AL215" s="1"/>
      <c r="AM215" s="1"/>
      <c r="AN215" s="1"/>
      <c r="AO215" s="1"/>
      <c r="AP215" s="1"/>
      <c r="AQ215" s="219"/>
      <c r="AR215" s="219"/>
      <c r="AS215" s="219"/>
      <c r="AT215" s="219"/>
      <c r="AU215" s="219"/>
      <c r="AV215" s="219"/>
      <c r="AW215" s="219"/>
      <c r="AX215" s="219"/>
      <c r="AY215" s="219"/>
      <c r="AZ215" s="219"/>
      <c r="BA215" s="219"/>
      <c r="BB215" s="219"/>
      <c r="BC215" s="219"/>
      <c r="BD215" s="219"/>
      <c r="BE215" s="219"/>
      <c r="BF215" s="219"/>
      <c r="BG215" s="219"/>
      <c r="BH215" s="219"/>
      <c r="BI215" s="219"/>
      <c r="BJ215" s="219"/>
      <c r="BK215" s="219"/>
      <c r="BL215" s="219"/>
      <c r="BM215" s="219"/>
      <c r="BN215" s="219"/>
      <c r="BO215" s="219"/>
      <c r="BP215" s="219"/>
      <c r="BQ215" s="219"/>
      <c r="BR215" s="219"/>
      <c r="BS215" s="219"/>
      <c r="BT215" s="219"/>
      <c r="BU215" s="219"/>
      <c r="BV215" s="219"/>
      <c r="BW215" s="219"/>
      <c r="BX215" s="219"/>
      <c r="BY215" s="219"/>
      <c r="BZ215" s="219"/>
      <c r="CA215" s="219"/>
      <c r="CB215" s="219"/>
      <c r="CC215" s="219"/>
      <c r="CD215" s="219"/>
      <c r="CE215" s="219"/>
      <c r="CF215" s="219"/>
    </row>
    <row r="216" spans="1:84" s="246" customFormat="1" ht="30" customHeight="1" x14ac:dyDescent="0.25">
      <c r="A216" s="832"/>
      <c r="B216" s="834"/>
      <c r="C216" s="837"/>
      <c r="D216" s="513" t="s">
        <v>36</v>
      </c>
      <c r="E216" s="468">
        <v>213847806.66666666</v>
      </c>
      <c r="F216" s="468">
        <v>146338804.66666669</v>
      </c>
      <c r="G216" s="468">
        <v>213847806.66666666</v>
      </c>
      <c r="H216" s="468">
        <v>213847806.66666666</v>
      </c>
      <c r="I216" s="468">
        <v>163847806.66666701</v>
      </c>
      <c r="J216" s="468"/>
      <c r="K216" s="468">
        <v>307525297.34099889</v>
      </c>
      <c r="L216" s="468">
        <v>37622533.5</v>
      </c>
      <c r="M216" s="420">
        <v>106003038.55004469</v>
      </c>
      <c r="N216" s="420">
        <v>106003038.550045</v>
      </c>
      <c r="O216" s="202"/>
      <c r="P216" s="837"/>
      <c r="Q216" s="837"/>
      <c r="R216" s="837"/>
      <c r="S216" s="837"/>
      <c r="T216" s="837"/>
      <c r="U216" s="837">
        <v>161</v>
      </c>
      <c r="V216" s="837">
        <v>89</v>
      </c>
      <c r="W216" s="837"/>
      <c r="X216" s="837"/>
      <c r="Y216" s="837"/>
      <c r="Z216" s="838"/>
      <c r="AA216" s="1"/>
      <c r="AB216" s="1"/>
      <c r="AC216" s="1"/>
      <c r="AD216" s="1"/>
      <c r="AE216" s="1"/>
      <c r="AF216" s="1"/>
      <c r="AG216" s="1"/>
      <c r="AH216" s="1"/>
      <c r="AI216" s="1"/>
      <c r="AJ216" s="1"/>
      <c r="AK216" s="1"/>
      <c r="AL216" s="1"/>
      <c r="AM216" s="1"/>
      <c r="AN216" s="1"/>
      <c r="AO216" s="1"/>
      <c r="AP216" s="1"/>
      <c r="AQ216" s="219"/>
      <c r="AR216" s="219"/>
      <c r="AS216" s="219"/>
      <c r="AT216" s="219"/>
      <c r="AU216" s="219"/>
      <c r="AV216" s="219"/>
      <c r="AW216" s="219"/>
      <c r="AX216" s="219"/>
      <c r="AY216" s="219"/>
      <c r="AZ216" s="219"/>
      <c r="BA216" s="219"/>
      <c r="BB216" s="219"/>
      <c r="BC216" s="219"/>
      <c r="BD216" s="219"/>
      <c r="BE216" s="219"/>
      <c r="BF216" s="219"/>
      <c r="BG216" s="219"/>
      <c r="BH216" s="219"/>
      <c r="BI216" s="219"/>
      <c r="BJ216" s="219"/>
      <c r="BK216" s="219"/>
      <c r="BL216" s="219"/>
      <c r="BM216" s="219"/>
      <c r="BN216" s="219"/>
      <c r="BO216" s="219"/>
      <c r="BP216" s="219"/>
      <c r="BQ216" s="219"/>
      <c r="BR216" s="219"/>
      <c r="BS216" s="219"/>
      <c r="BT216" s="219"/>
      <c r="BU216" s="219"/>
      <c r="BV216" s="219"/>
      <c r="BW216" s="219"/>
      <c r="BX216" s="219"/>
      <c r="BY216" s="219"/>
      <c r="BZ216" s="219"/>
      <c r="CA216" s="219"/>
      <c r="CB216" s="219"/>
      <c r="CC216" s="219"/>
      <c r="CD216" s="219"/>
      <c r="CE216" s="219"/>
      <c r="CF216" s="219"/>
    </row>
    <row r="217" spans="1:84" s="246" customFormat="1" ht="30" customHeight="1" x14ac:dyDescent="0.25">
      <c r="A217" s="832"/>
      <c r="B217" s="834"/>
      <c r="C217" s="837"/>
      <c r="D217" s="513" t="s">
        <v>37</v>
      </c>
      <c r="E217" s="463"/>
      <c r="F217" s="463"/>
      <c r="G217" s="463"/>
      <c r="H217" s="463"/>
      <c r="I217" s="463"/>
      <c r="J217" s="463"/>
      <c r="K217" s="463"/>
      <c r="L217" s="214"/>
      <c r="M217" s="420"/>
      <c r="N217" s="420"/>
      <c r="O217" s="210"/>
      <c r="P217" s="837"/>
      <c r="Q217" s="837"/>
      <c r="R217" s="837"/>
      <c r="S217" s="837"/>
      <c r="T217" s="837"/>
      <c r="U217" s="837">
        <v>161</v>
      </c>
      <c r="V217" s="837">
        <v>89</v>
      </c>
      <c r="W217" s="837"/>
      <c r="X217" s="837"/>
      <c r="Y217" s="837"/>
      <c r="Z217" s="838"/>
      <c r="AA217" s="1"/>
      <c r="AB217" s="1"/>
      <c r="AC217" s="1"/>
      <c r="AD217" s="1"/>
      <c r="AE217" s="1"/>
      <c r="AF217" s="1"/>
      <c r="AG217" s="1"/>
      <c r="AH217" s="1"/>
      <c r="AI217" s="1"/>
      <c r="AJ217" s="1"/>
      <c r="AK217" s="1"/>
      <c r="AL217" s="1"/>
      <c r="AM217" s="1"/>
      <c r="AN217" s="1"/>
      <c r="AO217" s="1"/>
      <c r="AP217" s="1"/>
      <c r="AQ217" s="219"/>
      <c r="AR217" s="219"/>
      <c r="AS217" s="219"/>
      <c r="AT217" s="219"/>
      <c r="AU217" s="219"/>
      <c r="AV217" s="219"/>
      <c r="AW217" s="219"/>
      <c r="AX217" s="219"/>
      <c r="AY217" s="219"/>
      <c r="AZ217" s="219"/>
      <c r="BA217" s="219"/>
      <c r="BB217" s="219"/>
      <c r="BC217" s="219"/>
      <c r="BD217" s="219"/>
      <c r="BE217" s="219"/>
      <c r="BF217" s="219"/>
      <c r="BG217" s="219"/>
      <c r="BH217" s="219"/>
      <c r="BI217" s="219"/>
      <c r="BJ217" s="219"/>
      <c r="BK217" s="219"/>
      <c r="BL217" s="219"/>
      <c r="BM217" s="219"/>
      <c r="BN217" s="219"/>
      <c r="BO217" s="219"/>
      <c r="BP217" s="219"/>
      <c r="BQ217" s="219"/>
      <c r="BR217" s="219"/>
      <c r="BS217" s="219"/>
      <c r="BT217" s="219"/>
      <c r="BU217" s="219"/>
      <c r="BV217" s="219"/>
      <c r="BW217" s="219"/>
      <c r="BX217" s="219"/>
      <c r="BY217" s="219"/>
      <c r="BZ217" s="219"/>
      <c r="CA217" s="219"/>
      <c r="CB217" s="219"/>
      <c r="CC217" s="219"/>
      <c r="CD217" s="219"/>
      <c r="CE217" s="219"/>
      <c r="CF217" s="219"/>
    </row>
    <row r="218" spans="1:84" s="246" customFormat="1" ht="30" customHeight="1" x14ac:dyDescent="0.25">
      <c r="A218" s="832"/>
      <c r="B218" s="834"/>
      <c r="C218" s="837"/>
      <c r="D218" s="513" t="s">
        <v>38</v>
      </c>
      <c r="E218" s="404">
        <v>77510342.637904346</v>
      </c>
      <c r="F218" s="404">
        <v>145894863.5</v>
      </c>
      <c r="G218" s="404">
        <v>77510342.637904346</v>
      </c>
      <c r="H218" s="404">
        <v>77510342.637904346</v>
      </c>
      <c r="I218" s="404">
        <v>77510342.637904346</v>
      </c>
      <c r="J218" s="404"/>
      <c r="K218" s="404"/>
      <c r="L218" s="404">
        <v>90328927</v>
      </c>
      <c r="M218" s="420">
        <v>77510342.63685669</v>
      </c>
      <c r="N218" s="420">
        <v>77510342.636856705</v>
      </c>
      <c r="O218" s="206"/>
      <c r="P218" s="837"/>
      <c r="Q218" s="837"/>
      <c r="R218" s="837"/>
      <c r="S218" s="837"/>
      <c r="T218" s="837"/>
      <c r="U218" s="837">
        <v>161</v>
      </c>
      <c r="V218" s="837">
        <v>89</v>
      </c>
      <c r="W218" s="837"/>
      <c r="X218" s="837"/>
      <c r="Y218" s="837"/>
      <c r="Z218" s="838"/>
      <c r="AA218" s="1"/>
      <c r="AB218" s="1"/>
      <c r="AC218" s="1"/>
      <c r="AD218" s="1"/>
      <c r="AE218" s="1"/>
      <c r="AF218" s="1"/>
      <c r="AG218" s="1"/>
      <c r="AH218" s="1"/>
      <c r="AI218" s="1"/>
      <c r="AJ218" s="1"/>
      <c r="AK218" s="1"/>
      <c r="AL218" s="1"/>
      <c r="AM218" s="1"/>
      <c r="AN218" s="1"/>
      <c r="AO218" s="1"/>
      <c r="AP218" s="1"/>
      <c r="AQ218" s="219"/>
      <c r="AR218" s="219"/>
      <c r="AS218" s="219"/>
      <c r="AT218" s="219"/>
      <c r="AU218" s="219"/>
      <c r="AV218" s="219"/>
      <c r="AW218" s="219"/>
      <c r="AX218" s="219"/>
      <c r="AY218" s="219"/>
      <c r="AZ218" s="219"/>
      <c r="BA218" s="219"/>
      <c r="BB218" s="219"/>
      <c r="BC218" s="219"/>
      <c r="BD218" s="219"/>
      <c r="BE218" s="219"/>
      <c r="BF218" s="219"/>
      <c r="BG218" s="219"/>
      <c r="BH218" s="219"/>
      <c r="BI218" s="219"/>
      <c r="BJ218" s="219"/>
      <c r="BK218" s="219"/>
      <c r="BL218" s="219"/>
      <c r="BM218" s="219"/>
      <c r="BN218" s="219"/>
      <c r="BO218" s="219"/>
      <c r="BP218" s="219"/>
      <c r="BQ218" s="219"/>
      <c r="BR218" s="219"/>
      <c r="BS218" s="219"/>
      <c r="BT218" s="219"/>
      <c r="BU218" s="219"/>
      <c r="BV218" s="219"/>
      <c r="BW218" s="219"/>
      <c r="BX218" s="219"/>
      <c r="BY218" s="219"/>
      <c r="BZ218" s="219"/>
      <c r="CA218" s="219"/>
      <c r="CB218" s="219"/>
      <c r="CC218" s="219"/>
      <c r="CD218" s="219"/>
      <c r="CE218" s="219"/>
      <c r="CF218" s="219"/>
    </row>
    <row r="219" spans="1:84" s="246" customFormat="1" ht="24" customHeight="1" x14ac:dyDescent="0.25">
      <c r="A219" s="832"/>
      <c r="B219" s="834"/>
      <c r="C219" s="837" t="s">
        <v>347</v>
      </c>
      <c r="D219" s="510" t="s">
        <v>34</v>
      </c>
      <c r="E219" s="460">
        <v>2.5</v>
      </c>
      <c r="F219" s="460">
        <v>0.2</v>
      </c>
      <c r="G219" s="460">
        <v>2.5</v>
      </c>
      <c r="H219" s="460">
        <v>2.5</v>
      </c>
      <c r="I219" s="460">
        <v>2.5</v>
      </c>
      <c r="J219" s="247"/>
      <c r="K219" s="460">
        <v>0.72</v>
      </c>
      <c r="L219" s="547">
        <v>0.26</v>
      </c>
      <c r="M219" s="460">
        <v>0.72</v>
      </c>
      <c r="N219" s="460">
        <v>0.72</v>
      </c>
      <c r="O219" s="243"/>
      <c r="P219" s="837" t="s">
        <v>340</v>
      </c>
      <c r="Q219" s="837"/>
      <c r="R219" s="837" t="s">
        <v>363</v>
      </c>
      <c r="S219" s="837" t="s">
        <v>494</v>
      </c>
      <c r="T219" s="837" t="s">
        <v>349</v>
      </c>
      <c r="U219" s="837">
        <v>3315</v>
      </c>
      <c r="V219" s="837">
        <v>3078</v>
      </c>
      <c r="W219" s="837" t="s">
        <v>228</v>
      </c>
      <c r="X219" s="837" t="s">
        <v>222</v>
      </c>
      <c r="Y219" s="837" t="s">
        <v>229</v>
      </c>
      <c r="Z219" s="838" t="s">
        <v>366</v>
      </c>
      <c r="AA219" s="1"/>
      <c r="AB219" s="1"/>
      <c r="AC219" s="1"/>
      <c r="AD219" s="1"/>
      <c r="AE219" s="1"/>
      <c r="AF219" s="1"/>
      <c r="AG219" s="1"/>
      <c r="AH219" s="1"/>
      <c r="AI219" s="1"/>
      <c r="AJ219" s="1"/>
      <c r="AK219" s="1"/>
      <c r="AL219" s="1"/>
      <c r="AM219" s="1"/>
      <c r="AN219" s="1"/>
      <c r="AO219" s="1"/>
      <c r="AP219" s="1"/>
      <c r="AQ219" s="219"/>
      <c r="AR219" s="219"/>
      <c r="AS219" s="219"/>
      <c r="AT219" s="219"/>
      <c r="AU219" s="219"/>
      <c r="AV219" s="219"/>
      <c r="AW219" s="219"/>
      <c r="AX219" s="219"/>
      <c r="AY219" s="219"/>
      <c r="AZ219" s="219"/>
      <c r="BA219" s="219"/>
      <c r="BB219" s="219"/>
      <c r="BC219" s="219"/>
      <c r="BD219" s="219"/>
      <c r="BE219" s="219"/>
      <c r="BF219" s="219"/>
      <c r="BG219" s="219"/>
      <c r="BH219" s="219"/>
      <c r="BI219" s="219"/>
      <c r="BJ219" s="219"/>
      <c r="BK219" s="219"/>
      <c r="BL219" s="219"/>
      <c r="BM219" s="219"/>
      <c r="BN219" s="219"/>
      <c r="BO219" s="219"/>
      <c r="BP219" s="219"/>
      <c r="BQ219" s="219"/>
      <c r="BR219" s="219"/>
      <c r="BS219" s="219"/>
      <c r="BT219" s="219"/>
      <c r="BU219" s="219"/>
      <c r="BV219" s="219"/>
      <c r="BW219" s="219"/>
      <c r="BX219" s="219"/>
      <c r="BY219" s="219"/>
      <c r="BZ219" s="219"/>
      <c r="CA219" s="219"/>
      <c r="CB219" s="219"/>
      <c r="CC219" s="219"/>
      <c r="CD219" s="219"/>
      <c r="CE219" s="219"/>
      <c r="CF219" s="219"/>
    </row>
    <row r="220" spans="1:84" s="246" customFormat="1" ht="24" customHeight="1" x14ac:dyDescent="0.25">
      <c r="A220" s="832"/>
      <c r="B220" s="834"/>
      <c r="C220" s="837"/>
      <c r="D220" s="513" t="s">
        <v>36</v>
      </c>
      <c r="E220" s="468">
        <v>16249833.333333332</v>
      </c>
      <c r="F220" s="468">
        <v>65137410.666666701</v>
      </c>
      <c r="G220" s="468">
        <v>16249833.333333332</v>
      </c>
      <c r="H220" s="468">
        <v>16249833.333333332</v>
      </c>
      <c r="I220" s="399">
        <v>16249833.3333333</v>
      </c>
      <c r="J220" s="399"/>
      <c r="K220" s="468">
        <v>3497918.0740208407</v>
      </c>
      <c r="L220" s="468">
        <v>16249833</v>
      </c>
      <c r="M220" s="420">
        <v>47349802.275245756</v>
      </c>
      <c r="N220" s="423">
        <v>47349802.275245801</v>
      </c>
      <c r="O220" s="203"/>
      <c r="P220" s="837"/>
      <c r="Q220" s="837"/>
      <c r="R220" s="837"/>
      <c r="S220" s="837"/>
      <c r="T220" s="837"/>
      <c r="U220" s="837">
        <v>3315</v>
      </c>
      <c r="V220" s="837">
        <v>3078</v>
      </c>
      <c r="W220" s="837"/>
      <c r="X220" s="837"/>
      <c r="Y220" s="837"/>
      <c r="Z220" s="838"/>
      <c r="AA220" s="1"/>
      <c r="AB220" s="1"/>
      <c r="AC220" s="1"/>
      <c r="AD220" s="1"/>
      <c r="AE220" s="1"/>
      <c r="AF220" s="1"/>
      <c r="AG220" s="1"/>
      <c r="AH220" s="1"/>
      <c r="AI220" s="1"/>
      <c r="AJ220" s="1"/>
      <c r="AK220" s="1"/>
      <c r="AL220" s="1"/>
      <c r="AM220" s="1"/>
      <c r="AN220" s="1"/>
      <c r="AO220" s="1"/>
      <c r="AP220" s="1"/>
      <c r="AQ220" s="219"/>
      <c r="AR220" s="219"/>
      <c r="AS220" s="219"/>
      <c r="AT220" s="219"/>
      <c r="AU220" s="219"/>
      <c r="AV220" s="219"/>
      <c r="AW220" s="219"/>
      <c r="AX220" s="219"/>
      <c r="AY220" s="219"/>
      <c r="AZ220" s="219"/>
      <c r="BA220" s="219"/>
      <c r="BB220" s="219"/>
      <c r="BC220" s="219"/>
      <c r="BD220" s="219"/>
      <c r="BE220" s="219"/>
      <c r="BF220" s="219"/>
      <c r="BG220" s="219"/>
      <c r="BH220" s="219"/>
      <c r="BI220" s="219"/>
      <c r="BJ220" s="219"/>
      <c r="BK220" s="219"/>
      <c r="BL220" s="219"/>
      <c r="BM220" s="219"/>
      <c r="BN220" s="219"/>
      <c r="BO220" s="219"/>
      <c r="BP220" s="219"/>
      <c r="BQ220" s="219"/>
      <c r="BR220" s="219"/>
      <c r="BS220" s="219"/>
      <c r="BT220" s="219"/>
      <c r="BU220" s="219"/>
      <c r="BV220" s="219"/>
      <c r="BW220" s="219"/>
      <c r="BX220" s="219"/>
      <c r="BY220" s="219"/>
      <c r="BZ220" s="219"/>
      <c r="CA220" s="219"/>
      <c r="CB220" s="219"/>
      <c r="CC220" s="219"/>
      <c r="CD220" s="219"/>
      <c r="CE220" s="219"/>
      <c r="CF220" s="219"/>
    </row>
    <row r="221" spans="1:84" s="246" customFormat="1" ht="24" customHeight="1" x14ac:dyDescent="0.25">
      <c r="A221" s="832"/>
      <c r="B221" s="834"/>
      <c r="C221" s="837"/>
      <c r="D221" s="513" t="s">
        <v>37</v>
      </c>
      <c r="E221" s="437"/>
      <c r="F221" s="437"/>
      <c r="G221" s="437"/>
      <c r="H221" s="437"/>
      <c r="I221" s="437"/>
      <c r="J221" s="437"/>
      <c r="K221" s="437"/>
      <c r="L221" s="214"/>
      <c r="M221" s="420"/>
      <c r="N221" s="423"/>
      <c r="O221" s="218"/>
      <c r="P221" s="837"/>
      <c r="Q221" s="837"/>
      <c r="R221" s="837"/>
      <c r="S221" s="837"/>
      <c r="T221" s="837"/>
      <c r="U221" s="837">
        <v>3315</v>
      </c>
      <c r="V221" s="837">
        <v>3078</v>
      </c>
      <c r="W221" s="837"/>
      <c r="X221" s="837"/>
      <c r="Y221" s="837"/>
      <c r="Z221" s="838"/>
      <c r="AA221" s="1"/>
      <c r="AB221" s="1"/>
      <c r="AC221" s="1"/>
      <c r="AD221" s="1"/>
      <c r="AE221" s="1"/>
      <c r="AF221" s="1"/>
      <c r="AG221" s="1"/>
      <c r="AH221" s="1"/>
      <c r="AI221" s="1"/>
      <c r="AJ221" s="1"/>
      <c r="AK221" s="1"/>
      <c r="AL221" s="1"/>
      <c r="AM221" s="1"/>
      <c r="AN221" s="1"/>
      <c r="AO221" s="1"/>
      <c r="AP221" s="1"/>
      <c r="AQ221" s="219"/>
      <c r="AR221" s="219"/>
      <c r="AS221" s="219"/>
      <c r="AT221" s="219"/>
      <c r="AU221" s="219"/>
      <c r="AV221" s="219"/>
      <c r="AW221" s="219"/>
      <c r="AX221" s="219"/>
      <c r="AY221" s="219"/>
      <c r="AZ221" s="219"/>
      <c r="BA221" s="219"/>
      <c r="BB221" s="219"/>
      <c r="BC221" s="219"/>
      <c r="BD221" s="219"/>
      <c r="BE221" s="219"/>
      <c r="BF221" s="219"/>
      <c r="BG221" s="219"/>
      <c r="BH221" s="219"/>
      <c r="BI221" s="219"/>
      <c r="BJ221" s="219"/>
      <c r="BK221" s="219"/>
      <c r="BL221" s="219"/>
      <c r="BM221" s="219"/>
      <c r="BN221" s="219"/>
      <c r="BO221" s="219"/>
      <c r="BP221" s="219"/>
      <c r="BQ221" s="219"/>
      <c r="BR221" s="219"/>
      <c r="BS221" s="219"/>
      <c r="BT221" s="219"/>
      <c r="BU221" s="219"/>
      <c r="BV221" s="219"/>
      <c r="BW221" s="219"/>
      <c r="BX221" s="219"/>
      <c r="BY221" s="219"/>
      <c r="BZ221" s="219"/>
      <c r="CA221" s="219"/>
      <c r="CB221" s="219"/>
      <c r="CC221" s="219"/>
      <c r="CD221" s="219"/>
      <c r="CE221" s="219"/>
      <c r="CF221" s="219"/>
    </row>
    <row r="222" spans="1:84" s="246" customFormat="1" ht="24" customHeight="1" x14ac:dyDescent="0.25">
      <c r="A222" s="832"/>
      <c r="B222" s="834"/>
      <c r="C222" s="837"/>
      <c r="D222" s="513" t="s">
        <v>38</v>
      </c>
      <c r="E222" s="404">
        <v>759905.31997945439</v>
      </c>
      <c r="F222" s="404"/>
      <c r="G222" s="404">
        <v>759905.31997945439</v>
      </c>
      <c r="H222" s="404">
        <v>759905.31997945439</v>
      </c>
      <c r="I222" s="402">
        <v>759905.31997945439</v>
      </c>
      <c r="J222" s="402"/>
      <c r="K222" s="402"/>
      <c r="L222" s="214">
        <v>759905</v>
      </c>
      <c r="M222" s="420">
        <v>759905.31996918342</v>
      </c>
      <c r="N222" s="423">
        <v>759905.31996918295</v>
      </c>
      <c r="O222" s="205"/>
      <c r="P222" s="837"/>
      <c r="Q222" s="837"/>
      <c r="R222" s="837"/>
      <c r="S222" s="837"/>
      <c r="T222" s="837"/>
      <c r="U222" s="837">
        <v>3315</v>
      </c>
      <c r="V222" s="837">
        <v>3078</v>
      </c>
      <c r="W222" s="837"/>
      <c r="X222" s="837"/>
      <c r="Y222" s="837"/>
      <c r="Z222" s="838"/>
      <c r="AA222" s="1"/>
      <c r="AB222" s="1"/>
      <c r="AC222" s="1"/>
      <c r="AD222" s="1"/>
      <c r="AE222" s="1"/>
      <c r="AF222" s="1"/>
      <c r="AG222" s="1"/>
      <c r="AH222" s="1"/>
      <c r="AI222" s="1"/>
      <c r="AJ222" s="1"/>
      <c r="AK222" s="1"/>
      <c r="AL222" s="1"/>
      <c r="AM222" s="1"/>
      <c r="AN222" s="1"/>
      <c r="AO222" s="1"/>
      <c r="AP222" s="1"/>
      <c r="AQ222" s="219"/>
      <c r="AR222" s="219"/>
      <c r="AS222" s="219"/>
      <c r="AT222" s="219"/>
      <c r="AU222" s="219"/>
      <c r="AV222" s="219"/>
      <c r="AW222" s="219"/>
      <c r="AX222" s="219"/>
      <c r="AY222" s="219"/>
      <c r="AZ222" s="219"/>
      <c r="BA222" s="219"/>
      <c r="BB222" s="219"/>
      <c r="BC222" s="219"/>
      <c r="BD222" s="219"/>
      <c r="BE222" s="219"/>
      <c r="BF222" s="219"/>
      <c r="BG222" s="219"/>
      <c r="BH222" s="219"/>
      <c r="BI222" s="219"/>
      <c r="BJ222" s="219"/>
      <c r="BK222" s="219"/>
      <c r="BL222" s="219"/>
      <c r="BM222" s="219"/>
      <c r="BN222" s="219"/>
      <c r="BO222" s="219"/>
      <c r="BP222" s="219"/>
      <c r="BQ222" s="219"/>
      <c r="BR222" s="219"/>
      <c r="BS222" s="219"/>
      <c r="BT222" s="219"/>
      <c r="BU222" s="219"/>
      <c r="BV222" s="219"/>
      <c r="BW222" s="219"/>
      <c r="BX222" s="219"/>
      <c r="BY222" s="219"/>
      <c r="BZ222" s="219"/>
      <c r="CA222" s="219"/>
      <c r="CB222" s="219"/>
      <c r="CC222" s="219"/>
      <c r="CD222" s="219"/>
      <c r="CE222" s="219"/>
      <c r="CF222" s="219"/>
    </row>
    <row r="223" spans="1:84" s="246" customFormat="1" ht="24" customHeight="1" x14ac:dyDescent="0.25">
      <c r="A223" s="832"/>
      <c r="B223" s="834"/>
      <c r="C223" s="837" t="s">
        <v>396</v>
      </c>
      <c r="D223" s="510" t="s">
        <v>34</v>
      </c>
      <c r="E223" s="529">
        <v>90</v>
      </c>
      <c r="F223" s="529">
        <v>64.899999999999991</v>
      </c>
      <c r="G223" s="529">
        <v>90</v>
      </c>
      <c r="H223" s="460">
        <v>90</v>
      </c>
      <c r="I223" s="529">
        <v>90</v>
      </c>
      <c r="J223" s="548">
        <v>0</v>
      </c>
      <c r="K223" s="529">
        <v>111.32</v>
      </c>
      <c r="L223" s="529">
        <v>68.550000000000011</v>
      </c>
      <c r="M223" s="529">
        <v>89.52</v>
      </c>
      <c r="N223" s="529">
        <v>111.32</v>
      </c>
      <c r="O223" s="244"/>
      <c r="P223" s="205"/>
      <c r="Q223" s="205"/>
      <c r="R223" s="205"/>
      <c r="S223" s="205"/>
      <c r="T223" s="205"/>
      <c r="U223" s="205"/>
      <c r="V223" s="205"/>
      <c r="W223" s="205"/>
      <c r="X223" s="205"/>
      <c r="Y223" s="205"/>
      <c r="Z223" s="231"/>
      <c r="AA223" s="1"/>
      <c r="AB223" s="1"/>
      <c r="AC223" s="1"/>
      <c r="AD223" s="1"/>
      <c r="AE223" s="1"/>
      <c r="AF223" s="1"/>
      <c r="AG223" s="1"/>
      <c r="AH223" s="1"/>
      <c r="AI223" s="1"/>
      <c r="AJ223" s="1"/>
      <c r="AK223" s="1"/>
      <c r="AL223" s="1"/>
      <c r="AM223" s="1"/>
      <c r="AN223" s="1"/>
      <c r="AO223" s="1"/>
      <c r="AP223" s="1"/>
      <c r="AQ223" s="219"/>
      <c r="AR223" s="219"/>
      <c r="AS223" s="219"/>
      <c r="AT223" s="219"/>
      <c r="AU223" s="219"/>
      <c r="AV223" s="219"/>
      <c r="AW223" s="219"/>
      <c r="AX223" s="219"/>
      <c r="AY223" s="219"/>
      <c r="AZ223" s="219"/>
      <c r="BA223" s="219"/>
      <c r="BB223" s="219"/>
      <c r="BC223" s="219"/>
      <c r="BD223" s="219"/>
      <c r="BE223" s="219"/>
      <c r="BF223" s="219"/>
      <c r="BG223" s="219"/>
      <c r="BH223" s="219"/>
      <c r="BI223" s="219"/>
      <c r="BJ223" s="219"/>
      <c r="BK223" s="219"/>
      <c r="BL223" s="219"/>
      <c r="BM223" s="219"/>
      <c r="BN223" s="219"/>
      <c r="BO223" s="219"/>
      <c r="BP223" s="219"/>
      <c r="BQ223" s="219"/>
      <c r="BR223" s="219"/>
      <c r="BS223" s="219"/>
      <c r="BT223" s="219"/>
      <c r="BU223" s="219"/>
      <c r="BV223" s="219"/>
      <c r="BW223" s="219"/>
      <c r="BX223" s="219"/>
      <c r="BY223" s="219"/>
      <c r="BZ223" s="219"/>
      <c r="CA223" s="219"/>
      <c r="CB223" s="219"/>
      <c r="CC223" s="219"/>
      <c r="CD223" s="219"/>
      <c r="CE223" s="219"/>
      <c r="CF223" s="219"/>
    </row>
    <row r="224" spans="1:84" s="246" customFormat="1" ht="24" customHeight="1" x14ac:dyDescent="0.25">
      <c r="A224" s="832"/>
      <c r="B224" s="834"/>
      <c r="C224" s="837"/>
      <c r="D224" s="513" t="s">
        <v>36</v>
      </c>
      <c r="E224" s="402">
        <v>584994000</v>
      </c>
      <c r="F224" s="402">
        <v>357815020.00000006</v>
      </c>
      <c r="G224" s="402">
        <v>584994000</v>
      </c>
      <c r="H224" s="402">
        <v>584994000</v>
      </c>
      <c r="I224" s="402" t="e">
        <v>#REF!</v>
      </c>
      <c r="J224" s="402">
        <v>0</v>
      </c>
      <c r="K224" s="468">
        <v>540817000</v>
      </c>
      <c r="L224" s="402">
        <v>91494900</v>
      </c>
      <c r="M224" s="420">
        <v>265754694</v>
      </c>
      <c r="N224" s="420">
        <v>265754694.00000006</v>
      </c>
      <c r="O224" s="205"/>
      <c r="P224" s="205"/>
      <c r="Q224" s="205"/>
      <c r="R224" s="205"/>
      <c r="S224" s="205"/>
      <c r="T224" s="205"/>
      <c r="U224" s="205"/>
      <c r="V224" s="205"/>
      <c r="W224" s="205"/>
      <c r="X224" s="205"/>
      <c r="Y224" s="205"/>
      <c r="Z224" s="231"/>
      <c r="AA224" s="1"/>
      <c r="AB224" s="1"/>
      <c r="AC224" s="1"/>
      <c r="AD224" s="1"/>
      <c r="AE224" s="1"/>
      <c r="AF224" s="1"/>
      <c r="AG224" s="1"/>
      <c r="AH224" s="1"/>
      <c r="AI224" s="1"/>
      <c r="AJ224" s="1"/>
      <c r="AK224" s="1"/>
      <c r="AL224" s="1"/>
      <c r="AM224" s="1"/>
      <c r="AN224" s="1"/>
      <c r="AO224" s="1"/>
      <c r="AP224" s="1"/>
      <c r="AQ224" s="219"/>
      <c r="AR224" s="219"/>
      <c r="AS224" s="219"/>
      <c r="AT224" s="219"/>
      <c r="AU224" s="219"/>
      <c r="AV224" s="219"/>
      <c r="AW224" s="219"/>
      <c r="AX224" s="219"/>
      <c r="AY224" s="219"/>
      <c r="AZ224" s="219"/>
      <c r="BA224" s="219"/>
      <c r="BB224" s="219"/>
      <c r="BC224" s="219"/>
      <c r="BD224" s="219"/>
      <c r="BE224" s="219"/>
      <c r="BF224" s="219"/>
      <c r="BG224" s="219"/>
      <c r="BH224" s="219"/>
      <c r="BI224" s="219"/>
      <c r="BJ224" s="219"/>
      <c r="BK224" s="219"/>
      <c r="BL224" s="219"/>
      <c r="BM224" s="219"/>
      <c r="BN224" s="219"/>
      <c r="BO224" s="219"/>
      <c r="BP224" s="219"/>
      <c r="BQ224" s="219"/>
      <c r="BR224" s="219"/>
      <c r="BS224" s="219"/>
      <c r="BT224" s="219"/>
      <c r="BU224" s="219"/>
      <c r="BV224" s="219"/>
      <c r="BW224" s="219"/>
      <c r="BX224" s="219"/>
      <c r="BY224" s="219"/>
      <c r="BZ224" s="219"/>
      <c r="CA224" s="219"/>
      <c r="CB224" s="219"/>
      <c r="CC224" s="219"/>
      <c r="CD224" s="219"/>
      <c r="CE224" s="219"/>
      <c r="CF224" s="219"/>
    </row>
    <row r="225" spans="1:84" s="246" customFormat="1" ht="24" customHeight="1" x14ac:dyDescent="0.25">
      <c r="A225" s="832"/>
      <c r="B225" s="834"/>
      <c r="C225" s="837"/>
      <c r="D225" s="513" t="s">
        <v>37</v>
      </c>
      <c r="E225" s="438">
        <v>0</v>
      </c>
      <c r="F225" s="438">
        <v>0</v>
      </c>
      <c r="G225" s="438">
        <v>0</v>
      </c>
      <c r="H225" s="438">
        <v>0</v>
      </c>
      <c r="I225" s="438">
        <v>0</v>
      </c>
      <c r="J225" s="438">
        <v>0</v>
      </c>
      <c r="K225" s="438"/>
      <c r="L225" s="438">
        <v>0</v>
      </c>
      <c r="M225" s="438"/>
      <c r="N225" s="517"/>
      <c r="O225" s="245"/>
      <c r="P225" s="205"/>
      <c r="Q225" s="205"/>
      <c r="R225" s="205"/>
      <c r="S225" s="205"/>
      <c r="T225" s="205"/>
      <c r="U225" s="205"/>
      <c r="V225" s="205"/>
      <c r="W225" s="205"/>
      <c r="X225" s="205"/>
      <c r="Y225" s="205"/>
      <c r="Z225" s="231"/>
      <c r="AA225" s="1"/>
      <c r="AB225" s="1"/>
      <c r="AC225" s="1"/>
      <c r="AD225" s="1"/>
      <c r="AE225" s="1"/>
      <c r="AF225" s="1"/>
      <c r="AG225" s="1"/>
      <c r="AH225" s="1"/>
      <c r="AI225" s="1"/>
      <c r="AJ225" s="1"/>
      <c r="AK225" s="1"/>
      <c r="AL225" s="1"/>
      <c r="AM225" s="1"/>
      <c r="AN225" s="1"/>
      <c r="AO225" s="1"/>
      <c r="AP225" s="1"/>
      <c r="AQ225" s="219"/>
      <c r="AR225" s="219"/>
      <c r="AS225" s="219"/>
      <c r="AT225" s="219"/>
      <c r="AU225" s="219"/>
      <c r="AV225" s="219"/>
      <c r="AW225" s="219"/>
      <c r="AX225" s="219"/>
      <c r="AY225" s="219"/>
      <c r="AZ225" s="219"/>
      <c r="BA225" s="219"/>
      <c r="BB225" s="219"/>
      <c r="BC225" s="219"/>
      <c r="BD225" s="219"/>
      <c r="BE225" s="219"/>
      <c r="BF225" s="219"/>
      <c r="BG225" s="219"/>
      <c r="BH225" s="219"/>
      <c r="BI225" s="219"/>
      <c r="BJ225" s="219"/>
      <c r="BK225" s="219"/>
      <c r="BL225" s="219"/>
      <c r="BM225" s="219"/>
      <c r="BN225" s="219"/>
      <c r="BO225" s="219"/>
      <c r="BP225" s="219"/>
      <c r="BQ225" s="219"/>
      <c r="BR225" s="219"/>
      <c r="BS225" s="219"/>
      <c r="BT225" s="219"/>
      <c r="BU225" s="219"/>
      <c r="BV225" s="219"/>
      <c r="BW225" s="219"/>
      <c r="BX225" s="219"/>
      <c r="BY225" s="219"/>
      <c r="BZ225" s="219"/>
      <c r="CA225" s="219"/>
      <c r="CB225" s="219"/>
      <c r="CC225" s="219"/>
      <c r="CD225" s="219"/>
      <c r="CE225" s="219"/>
      <c r="CF225" s="219"/>
    </row>
    <row r="226" spans="1:84" s="246" customFormat="1" ht="24" customHeight="1" x14ac:dyDescent="0.25">
      <c r="A226" s="832"/>
      <c r="B226" s="834"/>
      <c r="C226" s="837"/>
      <c r="D226" s="513" t="s">
        <v>38</v>
      </c>
      <c r="E226" s="402">
        <v>246589276.33333296</v>
      </c>
      <c r="F226" s="402">
        <v>291789727</v>
      </c>
      <c r="G226" s="402">
        <v>246589276.33333296</v>
      </c>
      <c r="H226" s="549">
        <v>246589276.33333296</v>
      </c>
      <c r="I226" s="402">
        <v>246589276.33333299</v>
      </c>
      <c r="J226" s="402">
        <v>0</v>
      </c>
      <c r="K226" s="402"/>
      <c r="L226" s="402">
        <v>181417759</v>
      </c>
      <c r="M226" s="402">
        <v>246589276.32999998</v>
      </c>
      <c r="N226" s="402">
        <v>246589276.32999998</v>
      </c>
      <c r="O226" s="205"/>
      <c r="P226" s="205"/>
      <c r="Q226" s="205"/>
      <c r="R226" s="205"/>
      <c r="S226" s="205"/>
      <c r="T226" s="205"/>
      <c r="U226" s="205"/>
      <c r="V226" s="205"/>
      <c r="W226" s="205"/>
      <c r="X226" s="205"/>
      <c r="Y226" s="205"/>
      <c r="Z226" s="231"/>
      <c r="AA226" s="1"/>
      <c r="AB226" s="1"/>
      <c r="AC226" s="1"/>
      <c r="AD226" s="1"/>
      <c r="AE226" s="1"/>
      <c r="AF226" s="1"/>
      <c r="AG226" s="1"/>
      <c r="AH226" s="1"/>
      <c r="AI226" s="1"/>
      <c r="AJ226" s="1"/>
      <c r="AK226" s="1"/>
      <c r="AL226" s="1"/>
      <c r="AM226" s="1"/>
      <c r="AN226" s="1"/>
      <c r="AO226" s="1"/>
      <c r="AP226" s="1"/>
      <c r="AQ226" s="219"/>
      <c r="AR226" s="219"/>
      <c r="AS226" s="219"/>
      <c r="AT226" s="219"/>
      <c r="AU226" s="219"/>
      <c r="AV226" s="219"/>
      <c r="AW226" s="219"/>
      <c r="AX226" s="219"/>
      <c r="AY226" s="219"/>
      <c r="AZ226" s="219"/>
      <c r="BA226" s="219"/>
      <c r="BB226" s="219"/>
      <c r="BC226" s="219"/>
      <c r="BD226" s="219"/>
      <c r="BE226" s="219"/>
      <c r="BF226" s="219"/>
      <c r="BG226" s="219"/>
      <c r="BH226" s="219"/>
      <c r="BI226" s="219"/>
      <c r="BJ226" s="219"/>
      <c r="BK226" s="219"/>
      <c r="BL226" s="219"/>
      <c r="BM226" s="219"/>
      <c r="BN226" s="219"/>
      <c r="BO226" s="219"/>
      <c r="BP226" s="219"/>
      <c r="BQ226" s="219"/>
      <c r="BR226" s="219"/>
      <c r="BS226" s="219"/>
      <c r="BT226" s="219"/>
      <c r="BU226" s="219"/>
      <c r="BV226" s="219"/>
      <c r="BW226" s="219"/>
      <c r="BX226" s="219"/>
      <c r="BY226" s="219"/>
      <c r="BZ226" s="219"/>
      <c r="CA226" s="219"/>
      <c r="CB226" s="219"/>
      <c r="CC226" s="219"/>
      <c r="CD226" s="219"/>
      <c r="CE226" s="219"/>
      <c r="CF226" s="219"/>
    </row>
    <row r="227" spans="1:84" s="246" customFormat="1" ht="24" customHeight="1" x14ac:dyDescent="0.25">
      <c r="A227" s="832">
        <v>18</v>
      </c>
      <c r="B227" s="834" t="s">
        <v>175</v>
      </c>
      <c r="C227" s="831" t="s">
        <v>350</v>
      </c>
      <c r="D227" s="510" t="s">
        <v>34</v>
      </c>
      <c r="E227" s="393">
        <v>2</v>
      </c>
      <c r="F227" s="393">
        <v>1.5</v>
      </c>
      <c r="G227" s="393">
        <v>2</v>
      </c>
      <c r="H227" s="393">
        <v>2</v>
      </c>
      <c r="I227" s="393">
        <v>2</v>
      </c>
      <c r="J227" s="393"/>
      <c r="K227" s="393"/>
      <c r="L227" s="393">
        <v>1.63</v>
      </c>
      <c r="M227" s="405">
        <v>1.75</v>
      </c>
      <c r="N227" s="423">
        <v>1.875</v>
      </c>
      <c r="O227" s="201"/>
      <c r="P227" s="842" t="s">
        <v>330</v>
      </c>
      <c r="Q227" s="841"/>
      <c r="R227" s="839"/>
      <c r="S227" s="841"/>
      <c r="T227" s="837" t="s">
        <v>351</v>
      </c>
      <c r="U227" s="839">
        <v>179377</v>
      </c>
      <c r="V227" s="839">
        <v>186695</v>
      </c>
      <c r="W227" s="839" t="s">
        <v>228</v>
      </c>
      <c r="X227" s="839" t="s">
        <v>222</v>
      </c>
      <c r="Y227" s="839" t="s">
        <v>229</v>
      </c>
      <c r="Z227" s="840">
        <v>366072</v>
      </c>
      <c r="AA227" s="1"/>
      <c r="AB227" s="1"/>
      <c r="AC227" s="1"/>
      <c r="AD227" s="1"/>
      <c r="AE227" s="1"/>
      <c r="AF227" s="1"/>
      <c r="AG227" s="1"/>
      <c r="AH227" s="1"/>
      <c r="AI227" s="1"/>
      <c r="AJ227" s="1"/>
      <c r="AK227" s="1"/>
      <c r="AL227" s="1"/>
      <c r="AM227" s="1"/>
      <c r="AN227" s="1"/>
      <c r="AO227" s="1"/>
      <c r="AP227" s="1"/>
      <c r="AQ227" s="219"/>
      <c r="AR227" s="219"/>
      <c r="AS227" s="219"/>
      <c r="AT227" s="219"/>
      <c r="AU227" s="219"/>
      <c r="AV227" s="219"/>
      <c r="AW227" s="219"/>
      <c r="AX227" s="219"/>
      <c r="AY227" s="219"/>
      <c r="AZ227" s="219"/>
      <c r="BA227" s="219"/>
      <c r="BB227" s="219"/>
      <c r="BC227" s="219"/>
      <c r="BD227" s="219"/>
      <c r="BE227" s="219"/>
      <c r="BF227" s="219"/>
      <c r="BG227" s="219"/>
      <c r="BH227" s="219"/>
      <c r="BI227" s="219"/>
      <c r="BJ227" s="219"/>
      <c r="BK227" s="219"/>
      <c r="BL227" s="219"/>
      <c r="BM227" s="219"/>
      <c r="BN227" s="219"/>
      <c r="BO227" s="219"/>
      <c r="BP227" s="219"/>
      <c r="BQ227" s="219"/>
      <c r="BR227" s="219"/>
      <c r="BS227" s="219"/>
      <c r="BT227" s="219"/>
      <c r="BU227" s="219"/>
      <c r="BV227" s="219"/>
      <c r="BW227" s="219"/>
      <c r="BX227" s="219"/>
      <c r="BY227" s="219"/>
      <c r="BZ227" s="219"/>
      <c r="CA227" s="219"/>
      <c r="CB227" s="219"/>
      <c r="CC227" s="219"/>
      <c r="CD227" s="219"/>
      <c r="CE227" s="219"/>
      <c r="CF227" s="219"/>
    </row>
    <row r="228" spans="1:84" s="246" customFormat="1" ht="24" customHeight="1" x14ac:dyDescent="0.25">
      <c r="A228" s="832"/>
      <c r="B228" s="834"/>
      <c r="C228" s="831"/>
      <c r="D228" s="513" t="s">
        <v>36</v>
      </c>
      <c r="E228" s="468">
        <v>58506000</v>
      </c>
      <c r="F228" s="468">
        <v>64280000</v>
      </c>
      <c r="G228" s="468">
        <v>58506000</v>
      </c>
      <c r="H228" s="468">
        <v>58506000</v>
      </c>
      <c r="I228" s="468">
        <v>58506000</v>
      </c>
      <c r="J228" s="468"/>
      <c r="K228" s="468"/>
      <c r="L228" s="468">
        <v>58323407</v>
      </c>
      <c r="M228" s="399">
        <v>58323407</v>
      </c>
      <c r="N228" s="423">
        <v>58323407</v>
      </c>
      <c r="O228" s="202"/>
      <c r="P228" s="842"/>
      <c r="Q228" s="841"/>
      <c r="R228" s="839"/>
      <c r="S228" s="841"/>
      <c r="T228" s="837"/>
      <c r="U228" s="839"/>
      <c r="V228" s="839"/>
      <c r="W228" s="839"/>
      <c r="X228" s="839"/>
      <c r="Y228" s="839"/>
      <c r="Z228" s="840"/>
      <c r="AA228" s="1"/>
      <c r="AB228" s="1"/>
      <c r="AC228" s="1"/>
      <c r="AD228" s="1"/>
      <c r="AE228" s="1"/>
      <c r="AF228" s="1"/>
      <c r="AG228" s="1"/>
      <c r="AH228" s="1"/>
      <c r="AI228" s="1"/>
      <c r="AJ228" s="1"/>
      <c r="AK228" s="1"/>
      <c r="AL228" s="1"/>
      <c r="AM228" s="1"/>
      <c r="AN228" s="1"/>
      <c r="AO228" s="1"/>
      <c r="AP228" s="1"/>
      <c r="AQ228" s="219"/>
      <c r="AR228" s="219"/>
      <c r="AS228" s="219"/>
      <c r="AT228" s="219"/>
      <c r="AU228" s="219"/>
      <c r="AV228" s="219"/>
      <c r="AW228" s="219"/>
      <c r="AX228" s="219"/>
      <c r="AY228" s="219"/>
      <c r="AZ228" s="219"/>
      <c r="BA228" s="219"/>
      <c r="BB228" s="219"/>
      <c r="BC228" s="219"/>
      <c r="BD228" s="219"/>
      <c r="BE228" s="219"/>
      <c r="BF228" s="219"/>
      <c r="BG228" s="219"/>
      <c r="BH228" s="219"/>
      <c r="BI228" s="219"/>
      <c r="BJ228" s="219"/>
      <c r="BK228" s="219"/>
      <c r="BL228" s="219"/>
      <c r="BM228" s="219"/>
      <c r="BN228" s="219"/>
      <c r="BO228" s="219"/>
      <c r="BP228" s="219"/>
      <c r="BQ228" s="219"/>
      <c r="BR228" s="219"/>
      <c r="BS228" s="219"/>
      <c r="BT228" s="219"/>
      <c r="BU228" s="219"/>
      <c r="BV228" s="219"/>
      <c r="BW228" s="219"/>
      <c r="BX228" s="219"/>
      <c r="BY228" s="219"/>
      <c r="BZ228" s="219"/>
      <c r="CA228" s="219"/>
      <c r="CB228" s="219"/>
      <c r="CC228" s="219"/>
      <c r="CD228" s="219"/>
      <c r="CE228" s="219"/>
      <c r="CF228" s="219"/>
    </row>
    <row r="229" spans="1:84" s="246" customFormat="1" ht="24" customHeight="1" x14ac:dyDescent="0.25">
      <c r="A229" s="832"/>
      <c r="B229" s="834"/>
      <c r="C229" s="831"/>
      <c r="D229" s="513" t="s">
        <v>37</v>
      </c>
      <c r="E229" s="468"/>
      <c r="F229" s="468"/>
      <c r="G229" s="468"/>
      <c r="H229" s="468"/>
      <c r="I229" s="468"/>
      <c r="J229" s="468"/>
      <c r="K229" s="468"/>
      <c r="L229" s="468"/>
      <c r="M229" s="399"/>
      <c r="N229" s="423"/>
      <c r="O229" s="202"/>
      <c r="P229" s="842"/>
      <c r="Q229" s="841"/>
      <c r="R229" s="839"/>
      <c r="S229" s="841"/>
      <c r="T229" s="837"/>
      <c r="U229" s="839"/>
      <c r="V229" s="839"/>
      <c r="W229" s="839"/>
      <c r="X229" s="839"/>
      <c r="Y229" s="839"/>
      <c r="Z229" s="840"/>
      <c r="AA229" s="1"/>
      <c r="AB229" s="1"/>
      <c r="AC229" s="1"/>
      <c r="AD229" s="1"/>
      <c r="AE229" s="1"/>
      <c r="AF229" s="1"/>
      <c r="AG229" s="1"/>
      <c r="AH229" s="1"/>
      <c r="AI229" s="1"/>
      <c r="AJ229" s="1"/>
      <c r="AK229" s="1"/>
      <c r="AL229" s="1"/>
      <c r="AM229" s="1"/>
      <c r="AN229" s="1"/>
      <c r="AO229" s="1"/>
      <c r="AP229" s="1"/>
      <c r="AQ229" s="219"/>
      <c r="AR229" s="219"/>
      <c r="AS229" s="219"/>
      <c r="AT229" s="219"/>
      <c r="AU229" s="219"/>
      <c r="AV229" s="219"/>
      <c r="AW229" s="219"/>
      <c r="AX229" s="219"/>
      <c r="AY229" s="219"/>
      <c r="AZ229" s="219"/>
      <c r="BA229" s="219"/>
      <c r="BB229" s="219"/>
      <c r="BC229" s="219"/>
      <c r="BD229" s="219"/>
      <c r="BE229" s="219"/>
      <c r="BF229" s="219"/>
      <c r="BG229" s="219"/>
      <c r="BH229" s="219"/>
      <c r="BI229" s="219"/>
      <c r="BJ229" s="219"/>
      <c r="BK229" s="219"/>
      <c r="BL229" s="219"/>
      <c r="BM229" s="219"/>
      <c r="BN229" s="219"/>
      <c r="BO229" s="219"/>
      <c r="BP229" s="219"/>
      <c r="BQ229" s="219"/>
      <c r="BR229" s="219"/>
      <c r="BS229" s="219"/>
      <c r="BT229" s="219"/>
      <c r="BU229" s="219"/>
      <c r="BV229" s="219"/>
      <c r="BW229" s="219"/>
      <c r="BX229" s="219"/>
      <c r="BY229" s="219"/>
      <c r="BZ229" s="219"/>
      <c r="CA229" s="219"/>
      <c r="CB229" s="219"/>
      <c r="CC229" s="219"/>
      <c r="CD229" s="219"/>
      <c r="CE229" s="219"/>
      <c r="CF229" s="219"/>
    </row>
    <row r="230" spans="1:84" s="246" customFormat="1" ht="24" customHeight="1" x14ac:dyDescent="0.25">
      <c r="A230" s="832"/>
      <c r="B230" s="834"/>
      <c r="C230" s="831"/>
      <c r="D230" s="513" t="s">
        <v>38</v>
      </c>
      <c r="E230" s="409">
        <v>13606333</v>
      </c>
      <c r="F230" s="409">
        <v>6852666</v>
      </c>
      <c r="G230" s="409">
        <v>13606333</v>
      </c>
      <c r="H230" s="409">
        <v>13606333</v>
      </c>
      <c r="I230" s="409">
        <v>13606333</v>
      </c>
      <c r="J230" s="468"/>
      <c r="K230" s="468"/>
      <c r="L230" s="468">
        <v>13008333</v>
      </c>
      <c r="M230" s="399">
        <v>13606333</v>
      </c>
      <c r="N230" s="423">
        <v>13606333</v>
      </c>
      <c r="O230" s="202"/>
      <c r="P230" s="842"/>
      <c r="Q230" s="841"/>
      <c r="R230" s="839"/>
      <c r="S230" s="841"/>
      <c r="T230" s="837"/>
      <c r="U230" s="839"/>
      <c r="V230" s="839"/>
      <c r="W230" s="839"/>
      <c r="X230" s="839"/>
      <c r="Y230" s="839"/>
      <c r="Z230" s="840"/>
      <c r="AA230" s="1"/>
      <c r="AB230" s="1"/>
      <c r="AC230" s="1"/>
      <c r="AD230" s="1"/>
      <c r="AE230" s="1"/>
      <c r="AF230" s="1"/>
      <c r="AG230" s="1"/>
      <c r="AH230" s="1"/>
      <c r="AI230" s="1"/>
      <c r="AJ230" s="1"/>
      <c r="AK230" s="1"/>
      <c r="AL230" s="1"/>
      <c r="AM230" s="1"/>
      <c r="AN230" s="1"/>
      <c r="AO230" s="1"/>
      <c r="AP230" s="1"/>
      <c r="AQ230" s="219"/>
      <c r="AR230" s="219"/>
      <c r="AS230" s="219"/>
      <c r="AT230" s="219"/>
      <c r="AU230" s="219"/>
      <c r="AV230" s="219"/>
      <c r="AW230" s="219"/>
      <c r="AX230" s="219"/>
      <c r="AY230" s="219"/>
      <c r="AZ230" s="219"/>
      <c r="BA230" s="219"/>
      <c r="BB230" s="219"/>
      <c r="BC230" s="219"/>
      <c r="BD230" s="219"/>
      <c r="BE230" s="219"/>
      <c r="BF230" s="219"/>
      <c r="BG230" s="219"/>
      <c r="BH230" s="219"/>
      <c r="BI230" s="219"/>
      <c r="BJ230" s="219"/>
      <c r="BK230" s="219"/>
      <c r="BL230" s="219"/>
      <c r="BM230" s="219"/>
      <c r="BN230" s="219"/>
      <c r="BO230" s="219"/>
      <c r="BP230" s="219"/>
      <c r="BQ230" s="219"/>
      <c r="BR230" s="219"/>
      <c r="BS230" s="219"/>
      <c r="BT230" s="219"/>
      <c r="BU230" s="219"/>
      <c r="BV230" s="219"/>
      <c r="BW230" s="219"/>
      <c r="BX230" s="219"/>
      <c r="BY230" s="219"/>
      <c r="BZ230" s="219"/>
      <c r="CA230" s="219"/>
      <c r="CB230" s="219"/>
      <c r="CC230" s="219"/>
      <c r="CD230" s="219"/>
      <c r="CE230" s="219"/>
      <c r="CF230" s="219"/>
    </row>
    <row r="231" spans="1:84" s="246" customFormat="1" ht="37.5" customHeight="1" x14ac:dyDescent="0.25">
      <c r="A231" s="832">
        <v>19</v>
      </c>
      <c r="B231" s="834" t="s">
        <v>176</v>
      </c>
      <c r="C231" s="834" t="s">
        <v>239</v>
      </c>
      <c r="D231" s="510" t="s">
        <v>34</v>
      </c>
      <c r="E231" s="550">
        <v>1</v>
      </c>
      <c r="F231" s="550">
        <v>1</v>
      </c>
      <c r="G231" s="550">
        <v>1</v>
      </c>
      <c r="H231" s="550">
        <v>1</v>
      </c>
      <c r="I231" s="550">
        <v>1</v>
      </c>
      <c r="J231" s="550"/>
      <c r="K231" s="550"/>
      <c r="L231" s="550">
        <v>1</v>
      </c>
      <c r="M231" s="405">
        <v>1</v>
      </c>
      <c r="N231" s="423">
        <v>1</v>
      </c>
      <c r="O231" s="551"/>
      <c r="P231" s="842" t="s">
        <v>332</v>
      </c>
      <c r="Q231" s="841" t="s">
        <v>332</v>
      </c>
      <c r="R231" s="839" t="s">
        <v>223</v>
      </c>
      <c r="S231" s="841" t="s">
        <v>333</v>
      </c>
      <c r="T231" s="837" t="s">
        <v>334</v>
      </c>
      <c r="U231" s="839">
        <v>3758224</v>
      </c>
      <c r="V231" s="839">
        <v>4018621</v>
      </c>
      <c r="W231" s="839" t="s">
        <v>228</v>
      </c>
      <c r="X231" s="839" t="s">
        <v>222</v>
      </c>
      <c r="Y231" s="839" t="s">
        <v>229</v>
      </c>
      <c r="Z231" s="840">
        <v>7776845</v>
      </c>
      <c r="AA231" s="1"/>
      <c r="AB231" s="1"/>
      <c r="AC231" s="1"/>
      <c r="AD231" s="1"/>
      <c r="AE231" s="1"/>
      <c r="AF231" s="1"/>
      <c r="AG231" s="1"/>
      <c r="AH231" s="1"/>
      <c r="AI231" s="1"/>
      <c r="AJ231" s="1"/>
      <c r="AK231" s="1"/>
      <c r="AL231" s="1"/>
      <c r="AM231" s="1"/>
      <c r="AN231" s="1"/>
      <c r="AO231" s="1"/>
      <c r="AP231" s="1"/>
      <c r="AQ231" s="219"/>
      <c r="AR231" s="219"/>
      <c r="AS231" s="219"/>
      <c r="AT231" s="219"/>
      <c r="AU231" s="219"/>
      <c r="AV231" s="219"/>
      <c r="AW231" s="219"/>
      <c r="AX231" s="219"/>
      <c r="AY231" s="219"/>
      <c r="AZ231" s="219"/>
      <c r="BA231" s="219"/>
      <c r="BB231" s="219"/>
      <c r="BC231" s="219"/>
      <c r="BD231" s="219"/>
      <c r="BE231" s="219"/>
      <c r="BF231" s="219"/>
      <c r="BG231" s="219"/>
      <c r="BH231" s="219"/>
      <c r="BI231" s="219"/>
      <c r="BJ231" s="219"/>
      <c r="BK231" s="219"/>
      <c r="BL231" s="219"/>
      <c r="BM231" s="219"/>
      <c r="BN231" s="219"/>
      <c r="BO231" s="219"/>
      <c r="BP231" s="219"/>
      <c r="BQ231" s="219"/>
      <c r="BR231" s="219"/>
      <c r="BS231" s="219"/>
      <c r="BT231" s="219"/>
      <c r="BU231" s="219"/>
      <c r="BV231" s="219"/>
      <c r="BW231" s="219"/>
      <c r="BX231" s="219"/>
      <c r="BY231" s="219"/>
      <c r="BZ231" s="219"/>
      <c r="CA231" s="219"/>
      <c r="CB231" s="219"/>
      <c r="CC231" s="219"/>
      <c r="CD231" s="219"/>
      <c r="CE231" s="219"/>
      <c r="CF231" s="219"/>
    </row>
    <row r="232" spans="1:84" s="246" customFormat="1" ht="37.5" customHeight="1" x14ac:dyDescent="0.25">
      <c r="A232" s="832"/>
      <c r="B232" s="834"/>
      <c r="C232" s="834"/>
      <c r="D232" s="513" t="s">
        <v>36</v>
      </c>
      <c r="E232" s="468">
        <v>98846000</v>
      </c>
      <c r="F232" s="468">
        <v>448441667</v>
      </c>
      <c r="G232" s="468">
        <v>98846000</v>
      </c>
      <c r="H232" s="468">
        <v>195964700</v>
      </c>
      <c r="I232" s="468">
        <v>195964700</v>
      </c>
      <c r="J232" s="468"/>
      <c r="K232" s="468"/>
      <c r="L232" s="468">
        <v>87493350</v>
      </c>
      <c r="M232" s="399">
        <v>191397567</v>
      </c>
      <c r="N232" s="423">
        <v>191397567</v>
      </c>
      <c r="O232" s="214"/>
      <c r="P232" s="842"/>
      <c r="Q232" s="841"/>
      <c r="R232" s="839"/>
      <c r="S232" s="841"/>
      <c r="T232" s="837"/>
      <c r="U232" s="839"/>
      <c r="V232" s="839"/>
      <c r="W232" s="839"/>
      <c r="X232" s="839"/>
      <c r="Y232" s="839"/>
      <c r="Z232" s="840"/>
      <c r="AA232" s="1"/>
      <c r="AB232" s="1"/>
      <c r="AC232" s="1"/>
      <c r="AD232" s="1"/>
      <c r="AE232" s="1"/>
      <c r="AF232" s="1"/>
      <c r="AG232" s="1"/>
      <c r="AH232" s="1"/>
      <c r="AI232" s="1"/>
      <c r="AJ232" s="1"/>
      <c r="AK232" s="1"/>
      <c r="AL232" s="1"/>
      <c r="AM232" s="1"/>
      <c r="AN232" s="1"/>
      <c r="AO232" s="1"/>
      <c r="AP232" s="1"/>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c r="CD232" s="219"/>
      <c r="CE232" s="219"/>
      <c r="CF232" s="219"/>
    </row>
    <row r="233" spans="1:84" s="246" customFormat="1" ht="37.5" customHeight="1" x14ac:dyDescent="0.25">
      <c r="A233" s="832"/>
      <c r="B233" s="834"/>
      <c r="C233" s="834"/>
      <c r="D233" s="513" t="s">
        <v>37</v>
      </c>
      <c r="E233" s="463"/>
      <c r="F233" s="463"/>
      <c r="G233" s="463"/>
      <c r="H233" s="463"/>
      <c r="I233" s="463"/>
      <c r="J233" s="463"/>
      <c r="K233" s="463"/>
      <c r="L233" s="463"/>
      <c r="M233" s="399"/>
      <c r="N233" s="423"/>
      <c r="O233" s="214"/>
      <c r="P233" s="842"/>
      <c r="Q233" s="841"/>
      <c r="R233" s="839"/>
      <c r="S233" s="841"/>
      <c r="T233" s="837"/>
      <c r="U233" s="839"/>
      <c r="V233" s="839"/>
      <c r="W233" s="839"/>
      <c r="X233" s="839"/>
      <c r="Y233" s="839"/>
      <c r="Z233" s="840"/>
      <c r="AA233" s="1"/>
      <c r="AB233" s="1"/>
      <c r="AC233" s="1"/>
      <c r="AD233" s="1"/>
      <c r="AE233" s="1"/>
      <c r="AF233" s="1"/>
      <c r="AG233" s="1"/>
      <c r="AH233" s="1"/>
      <c r="AI233" s="1"/>
      <c r="AJ233" s="1"/>
      <c r="AK233" s="1"/>
      <c r="AL233" s="1"/>
      <c r="AM233" s="1"/>
      <c r="AN233" s="1"/>
      <c r="AO233" s="1"/>
      <c r="AP233" s="1"/>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c r="CD233" s="219"/>
      <c r="CE233" s="219"/>
      <c r="CF233" s="219"/>
    </row>
    <row r="234" spans="1:84" s="246" customFormat="1" ht="37.5" customHeight="1" x14ac:dyDescent="0.25">
      <c r="A234" s="832"/>
      <c r="B234" s="834"/>
      <c r="C234" s="834"/>
      <c r="D234" s="513" t="s">
        <v>38</v>
      </c>
      <c r="E234" s="409">
        <v>34530334</v>
      </c>
      <c r="F234" s="409">
        <v>63203999</v>
      </c>
      <c r="G234" s="409">
        <v>34530334</v>
      </c>
      <c r="H234" s="409">
        <v>34530334</v>
      </c>
      <c r="I234" s="468">
        <v>34530334</v>
      </c>
      <c r="J234" s="468"/>
      <c r="K234" s="468"/>
      <c r="L234" s="468">
        <v>34530333</v>
      </c>
      <c r="M234" s="399">
        <v>34530333</v>
      </c>
      <c r="N234" s="423">
        <v>34530333</v>
      </c>
      <c r="O234" s="214"/>
      <c r="P234" s="842"/>
      <c r="Q234" s="841"/>
      <c r="R234" s="839"/>
      <c r="S234" s="841"/>
      <c r="T234" s="837"/>
      <c r="U234" s="839"/>
      <c r="V234" s="839"/>
      <c r="W234" s="839"/>
      <c r="X234" s="839"/>
      <c r="Y234" s="839"/>
      <c r="Z234" s="840"/>
      <c r="AA234" s="1"/>
      <c r="AB234" s="1"/>
      <c r="AC234" s="1"/>
      <c r="AD234" s="1"/>
      <c r="AE234" s="1"/>
      <c r="AF234" s="1"/>
      <c r="AG234" s="1"/>
      <c r="AH234" s="1"/>
      <c r="AI234" s="1"/>
      <c r="AJ234" s="1"/>
      <c r="AK234" s="1"/>
      <c r="AL234" s="1"/>
      <c r="AM234" s="1"/>
      <c r="AN234" s="1"/>
      <c r="AO234" s="1"/>
      <c r="AP234" s="1"/>
      <c r="AQ234" s="219"/>
      <c r="AR234" s="219"/>
      <c r="AS234" s="219"/>
      <c r="AT234" s="219"/>
      <c r="AU234" s="219"/>
      <c r="AV234" s="219"/>
      <c r="AW234" s="219"/>
      <c r="AX234" s="219"/>
      <c r="AY234" s="219"/>
      <c r="AZ234" s="219"/>
      <c r="BA234" s="219"/>
      <c r="BB234" s="219"/>
      <c r="BC234" s="219"/>
      <c r="BD234" s="219"/>
      <c r="BE234" s="219"/>
      <c r="BF234" s="219"/>
      <c r="BG234" s="219"/>
      <c r="BH234" s="219"/>
      <c r="BI234" s="219"/>
      <c r="BJ234" s="219"/>
      <c r="BK234" s="219"/>
      <c r="BL234" s="219"/>
      <c r="BM234" s="219"/>
      <c r="BN234" s="219"/>
      <c r="BO234" s="219"/>
      <c r="BP234" s="219"/>
      <c r="BQ234" s="219"/>
      <c r="BR234" s="219"/>
      <c r="BS234" s="219"/>
      <c r="BT234" s="219"/>
      <c r="BU234" s="219"/>
      <c r="BV234" s="219"/>
      <c r="BW234" s="219"/>
      <c r="BX234" s="219"/>
      <c r="BY234" s="219"/>
      <c r="BZ234" s="219"/>
      <c r="CA234" s="219"/>
      <c r="CB234" s="219"/>
      <c r="CC234" s="219"/>
      <c r="CD234" s="219"/>
      <c r="CE234" s="219"/>
      <c r="CF234" s="219"/>
    </row>
    <row r="235" spans="1:84" s="246" customFormat="1" ht="29.25" customHeight="1" x14ac:dyDescent="0.25">
      <c r="A235" s="832">
        <v>20</v>
      </c>
      <c r="B235" s="834" t="s">
        <v>177</v>
      </c>
      <c r="C235" s="834" t="s">
        <v>239</v>
      </c>
      <c r="D235" s="510" t="s">
        <v>34</v>
      </c>
      <c r="E235" s="412">
        <v>100</v>
      </c>
      <c r="F235" s="412">
        <v>100</v>
      </c>
      <c r="G235" s="412">
        <v>100</v>
      </c>
      <c r="H235" s="412">
        <v>100</v>
      </c>
      <c r="I235" s="412">
        <v>100</v>
      </c>
      <c r="J235" s="412"/>
      <c r="K235" s="412"/>
      <c r="L235" s="412">
        <v>100</v>
      </c>
      <c r="M235" s="401">
        <v>100</v>
      </c>
      <c r="N235" s="423">
        <v>100</v>
      </c>
      <c r="O235" s="209"/>
      <c r="P235" s="842" t="s">
        <v>332</v>
      </c>
      <c r="Q235" s="841" t="s">
        <v>332</v>
      </c>
      <c r="R235" s="839" t="s">
        <v>223</v>
      </c>
      <c r="S235" s="841" t="s">
        <v>333</v>
      </c>
      <c r="T235" s="837" t="s">
        <v>334</v>
      </c>
      <c r="U235" s="839">
        <v>3758224</v>
      </c>
      <c r="V235" s="839">
        <v>4018621</v>
      </c>
      <c r="W235" s="839" t="s">
        <v>228</v>
      </c>
      <c r="X235" s="839" t="s">
        <v>222</v>
      </c>
      <c r="Y235" s="839" t="s">
        <v>229</v>
      </c>
      <c r="Z235" s="840">
        <v>7776845</v>
      </c>
      <c r="AA235" s="1"/>
      <c r="AB235" s="1"/>
      <c r="AC235" s="1"/>
      <c r="AD235" s="1"/>
      <c r="AE235" s="1"/>
      <c r="AF235" s="1"/>
      <c r="AG235" s="1"/>
      <c r="AH235" s="1"/>
      <c r="AI235" s="1"/>
      <c r="AJ235" s="1"/>
      <c r="AK235" s="1"/>
      <c r="AL235" s="1"/>
      <c r="AM235" s="1"/>
      <c r="AN235" s="1"/>
      <c r="AO235" s="1"/>
      <c r="AP235" s="1"/>
      <c r="AQ235" s="219"/>
      <c r="AR235" s="219"/>
      <c r="AS235" s="219"/>
      <c r="AT235" s="219"/>
      <c r="AU235" s="219"/>
      <c r="AV235" s="219"/>
      <c r="AW235" s="219"/>
      <c r="AX235" s="219"/>
      <c r="AY235" s="219"/>
      <c r="AZ235" s="219"/>
      <c r="BA235" s="219"/>
      <c r="BB235" s="219"/>
      <c r="BC235" s="219"/>
      <c r="BD235" s="219"/>
      <c r="BE235" s="219"/>
      <c r="BF235" s="219"/>
      <c r="BG235" s="219"/>
      <c r="BH235" s="219"/>
      <c r="BI235" s="219"/>
      <c r="BJ235" s="219"/>
      <c r="BK235" s="219"/>
      <c r="BL235" s="219"/>
      <c r="BM235" s="219"/>
      <c r="BN235" s="219"/>
      <c r="BO235" s="219"/>
      <c r="BP235" s="219"/>
      <c r="BQ235" s="219"/>
      <c r="BR235" s="219"/>
      <c r="BS235" s="219"/>
      <c r="BT235" s="219"/>
      <c r="BU235" s="219"/>
      <c r="BV235" s="219"/>
      <c r="BW235" s="219"/>
      <c r="BX235" s="219"/>
      <c r="BY235" s="219"/>
      <c r="BZ235" s="219"/>
      <c r="CA235" s="219"/>
      <c r="CB235" s="219"/>
      <c r="CC235" s="219"/>
      <c r="CD235" s="219"/>
      <c r="CE235" s="219"/>
      <c r="CF235" s="219"/>
    </row>
    <row r="236" spans="1:84" s="246" customFormat="1" ht="29.25" customHeight="1" x14ac:dyDescent="0.25">
      <c r="A236" s="832"/>
      <c r="B236" s="834"/>
      <c r="C236" s="834"/>
      <c r="D236" s="513" t="s">
        <v>36</v>
      </c>
      <c r="E236" s="468">
        <v>658702000</v>
      </c>
      <c r="F236" s="468">
        <v>576649800</v>
      </c>
      <c r="G236" s="468">
        <v>658702000</v>
      </c>
      <c r="H236" s="468">
        <v>738105500</v>
      </c>
      <c r="I236" s="468">
        <v>738105500</v>
      </c>
      <c r="J236" s="468"/>
      <c r="K236" s="468"/>
      <c r="L236" s="468">
        <v>361221000</v>
      </c>
      <c r="M236" s="399">
        <v>698088832</v>
      </c>
      <c r="N236" s="423">
        <v>712484981</v>
      </c>
      <c r="O236" s="214"/>
      <c r="P236" s="842"/>
      <c r="Q236" s="841"/>
      <c r="R236" s="839"/>
      <c r="S236" s="841"/>
      <c r="T236" s="837"/>
      <c r="U236" s="839"/>
      <c r="V236" s="839"/>
      <c r="W236" s="839"/>
      <c r="X236" s="839"/>
      <c r="Y236" s="839"/>
      <c r="Z236" s="840"/>
      <c r="AA236" s="1"/>
      <c r="AB236" s="1"/>
      <c r="AC236" s="1"/>
      <c r="AD236" s="1"/>
      <c r="AE236" s="1"/>
      <c r="AF236" s="1"/>
      <c r="AG236" s="1"/>
      <c r="AH236" s="1"/>
      <c r="AI236" s="1"/>
      <c r="AJ236" s="1"/>
      <c r="AK236" s="1"/>
      <c r="AL236" s="1"/>
      <c r="AM236" s="1"/>
      <c r="AN236" s="1"/>
      <c r="AO236" s="1"/>
      <c r="AP236" s="1"/>
      <c r="AQ236" s="219"/>
      <c r="AR236" s="219"/>
      <c r="AS236" s="219"/>
      <c r="AT236" s="219"/>
      <c r="AU236" s="219"/>
      <c r="AV236" s="219"/>
      <c r="AW236" s="219"/>
      <c r="AX236" s="219"/>
      <c r="AY236" s="219"/>
      <c r="AZ236" s="219"/>
      <c r="BA236" s="219"/>
      <c r="BB236" s="219"/>
      <c r="BC236" s="219"/>
      <c r="BD236" s="219"/>
      <c r="BE236" s="219"/>
      <c r="BF236" s="219"/>
      <c r="BG236" s="219"/>
      <c r="BH236" s="219"/>
      <c r="BI236" s="219"/>
      <c r="BJ236" s="219"/>
      <c r="BK236" s="219"/>
      <c r="BL236" s="219"/>
      <c r="BM236" s="219"/>
      <c r="BN236" s="219"/>
      <c r="BO236" s="219"/>
      <c r="BP236" s="219"/>
      <c r="BQ236" s="219"/>
      <c r="BR236" s="219"/>
      <c r="BS236" s="219"/>
      <c r="BT236" s="219"/>
      <c r="BU236" s="219"/>
      <c r="BV236" s="219"/>
      <c r="BW236" s="219"/>
      <c r="BX236" s="219"/>
      <c r="BY236" s="219"/>
      <c r="BZ236" s="219"/>
      <c r="CA236" s="219"/>
      <c r="CB236" s="219"/>
      <c r="CC236" s="219"/>
      <c r="CD236" s="219"/>
      <c r="CE236" s="219"/>
      <c r="CF236" s="219"/>
    </row>
    <row r="237" spans="1:84" s="246" customFormat="1" ht="29.25" customHeight="1" x14ac:dyDescent="0.25">
      <c r="A237" s="832"/>
      <c r="B237" s="834"/>
      <c r="C237" s="834"/>
      <c r="D237" s="513" t="s">
        <v>37</v>
      </c>
      <c r="E237" s="430"/>
      <c r="F237" s="430"/>
      <c r="G237" s="430"/>
      <c r="H237" s="430"/>
      <c r="I237" s="430"/>
      <c r="J237" s="430"/>
      <c r="K237" s="430"/>
      <c r="L237" s="430"/>
      <c r="M237" s="543"/>
      <c r="N237" s="423"/>
      <c r="O237" s="214"/>
      <c r="P237" s="842"/>
      <c r="Q237" s="841"/>
      <c r="R237" s="839"/>
      <c r="S237" s="841"/>
      <c r="T237" s="837"/>
      <c r="U237" s="839"/>
      <c r="V237" s="839"/>
      <c r="W237" s="839"/>
      <c r="X237" s="839"/>
      <c r="Y237" s="839"/>
      <c r="Z237" s="840"/>
      <c r="AA237" s="1"/>
      <c r="AB237" s="1"/>
      <c r="AC237" s="1"/>
      <c r="AD237" s="1"/>
      <c r="AE237" s="1"/>
      <c r="AF237" s="1"/>
      <c r="AG237" s="1"/>
      <c r="AH237" s="1"/>
      <c r="AI237" s="1"/>
      <c r="AJ237" s="1"/>
      <c r="AK237" s="1"/>
      <c r="AL237" s="1"/>
      <c r="AM237" s="1"/>
      <c r="AN237" s="1"/>
      <c r="AO237" s="1"/>
      <c r="AP237" s="1"/>
      <c r="AQ237" s="219"/>
      <c r="AR237" s="219"/>
      <c r="AS237" s="219"/>
      <c r="AT237" s="219"/>
      <c r="AU237" s="219"/>
      <c r="AV237" s="219"/>
      <c r="AW237" s="219"/>
      <c r="AX237" s="219"/>
      <c r="AY237" s="219"/>
      <c r="AZ237" s="219"/>
      <c r="BA237" s="219"/>
      <c r="BB237" s="219"/>
      <c r="BC237" s="219"/>
      <c r="BD237" s="219"/>
      <c r="BE237" s="219"/>
      <c r="BF237" s="219"/>
      <c r="BG237" s="219"/>
      <c r="BH237" s="219"/>
      <c r="BI237" s="219"/>
      <c r="BJ237" s="219"/>
      <c r="BK237" s="219"/>
      <c r="BL237" s="219"/>
      <c r="BM237" s="219"/>
      <c r="BN237" s="219"/>
      <c r="BO237" s="219"/>
      <c r="BP237" s="219"/>
      <c r="BQ237" s="219"/>
      <c r="BR237" s="219"/>
      <c r="BS237" s="219"/>
      <c r="BT237" s="219"/>
      <c r="BU237" s="219"/>
      <c r="BV237" s="219"/>
      <c r="BW237" s="219"/>
      <c r="BX237" s="219"/>
      <c r="BY237" s="219"/>
      <c r="BZ237" s="219"/>
      <c r="CA237" s="219"/>
      <c r="CB237" s="219"/>
      <c r="CC237" s="219"/>
      <c r="CD237" s="219"/>
      <c r="CE237" s="219"/>
      <c r="CF237" s="219"/>
    </row>
    <row r="238" spans="1:84" s="246" customFormat="1" ht="29.25" customHeight="1" x14ac:dyDescent="0.25">
      <c r="A238" s="832"/>
      <c r="B238" s="834"/>
      <c r="C238" s="834"/>
      <c r="D238" s="513" t="s">
        <v>38</v>
      </c>
      <c r="E238" s="409">
        <v>203588195</v>
      </c>
      <c r="F238" s="409">
        <v>135413828</v>
      </c>
      <c r="G238" s="409">
        <v>203588195</v>
      </c>
      <c r="H238" s="409">
        <v>188048195</v>
      </c>
      <c r="I238" s="468">
        <v>188048195</v>
      </c>
      <c r="J238" s="468"/>
      <c r="K238" s="468"/>
      <c r="L238" s="468">
        <v>19667667</v>
      </c>
      <c r="M238" s="399">
        <v>44375289</v>
      </c>
      <c r="N238" s="423">
        <v>44399563</v>
      </c>
      <c r="O238" s="214"/>
      <c r="P238" s="842"/>
      <c r="Q238" s="841"/>
      <c r="R238" s="839"/>
      <c r="S238" s="841"/>
      <c r="T238" s="837"/>
      <c r="U238" s="839"/>
      <c r="V238" s="839"/>
      <c r="W238" s="839"/>
      <c r="X238" s="839"/>
      <c r="Y238" s="839"/>
      <c r="Z238" s="840"/>
      <c r="AA238" s="1"/>
      <c r="AB238" s="1"/>
      <c r="AC238" s="1"/>
      <c r="AD238" s="1"/>
      <c r="AE238" s="1"/>
      <c r="AF238" s="1"/>
      <c r="AG238" s="1"/>
      <c r="AH238" s="1"/>
      <c r="AI238" s="1"/>
      <c r="AJ238" s="1"/>
      <c r="AK238" s="1"/>
      <c r="AL238" s="1"/>
      <c r="AM238" s="1"/>
      <c r="AN238" s="1"/>
      <c r="AO238" s="1"/>
      <c r="AP238" s="1"/>
      <c r="AQ238" s="219"/>
      <c r="AR238" s="219"/>
      <c r="AS238" s="219"/>
      <c r="AT238" s="219"/>
      <c r="AU238" s="219"/>
      <c r="AV238" s="219"/>
      <c r="AW238" s="219"/>
      <c r="AX238" s="219"/>
      <c r="AY238" s="219"/>
      <c r="AZ238" s="219"/>
      <c r="BA238" s="219"/>
      <c r="BB238" s="219"/>
      <c r="BC238" s="219"/>
      <c r="BD238" s="219"/>
      <c r="BE238" s="219"/>
      <c r="BF238" s="219"/>
      <c r="BG238" s="219"/>
      <c r="BH238" s="219"/>
      <c r="BI238" s="219"/>
      <c r="BJ238" s="219"/>
      <c r="BK238" s="219"/>
      <c r="BL238" s="219"/>
      <c r="BM238" s="219"/>
      <c r="BN238" s="219"/>
      <c r="BO238" s="219"/>
      <c r="BP238" s="219"/>
      <c r="BQ238" s="219"/>
      <c r="BR238" s="219"/>
      <c r="BS238" s="219"/>
      <c r="BT238" s="219"/>
      <c r="BU238" s="219"/>
      <c r="BV238" s="219"/>
      <c r="BW238" s="219"/>
      <c r="BX238" s="219"/>
      <c r="BY238" s="219"/>
      <c r="BZ238" s="219"/>
      <c r="CA238" s="219"/>
      <c r="CB238" s="219"/>
      <c r="CC238" s="219"/>
      <c r="CD238" s="219"/>
      <c r="CE238" s="219"/>
      <c r="CF238" s="219"/>
    </row>
    <row r="239" spans="1:84" s="246" customFormat="1" ht="24" customHeight="1" x14ac:dyDescent="0.25">
      <c r="A239" s="832">
        <v>21</v>
      </c>
      <c r="B239" s="834" t="s">
        <v>178</v>
      </c>
      <c r="C239" s="831" t="s">
        <v>352</v>
      </c>
      <c r="D239" s="510" t="s">
        <v>34</v>
      </c>
      <c r="E239" s="463">
        <v>0.5</v>
      </c>
      <c r="F239" s="463">
        <v>0.35</v>
      </c>
      <c r="G239" s="463">
        <v>0.5</v>
      </c>
      <c r="H239" s="463">
        <v>0.5</v>
      </c>
      <c r="I239" s="463">
        <v>0.5</v>
      </c>
      <c r="J239" s="247"/>
      <c r="K239" s="247"/>
      <c r="L239" s="463">
        <v>0.38</v>
      </c>
      <c r="M239" s="422">
        <v>0.45500000000000002</v>
      </c>
      <c r="N239" s="423">
        <v>0.46500000000000002</v>
      </c>
      <c r="O239" s="463"/>
      <c r="P239" s="837" t="s">
        <v>281</v>
      </c>
      <c r="Q239" s="837"/>
      <c r="R239" s="837" t="s">
        <v>355</v>
      </c>
      <c r="S239" s="837" t="s">
        <v>356</v>
      </c>
      <c r="T239" s="837" t="s">
        <v>356</v>
      </c>
      <c r="U239" s="837">
        <v>161</v>
      </c>
      <c r="V239" s="837">
        <v>89</v>
      </c>
      <c r="W239" s="837" t="s">
        <v>228</v>
      </c>
      <c r="X239" s="837" t="s">
        <v>222</v>
      </c>
      <c r="Y239" s="837" t="s">
        <v>229</v>
      </c>
      <c r="Z239" s="838">
        <v>250</v>
      </c>
      <c r="AA239" s="1"/>
      <c r="AB239" s="1"/>
      <c r="AC239" s="1"/>
      <c r="AD239" s="1"/>
      <c r="AE239" s="1"/>
      <c r="AF239" s="1"/>
      <c r="AG239" s="1"/>
      <c r="AH239" s="1"/>
      <c r="AI239" s="1"/>
      <c r="AJ239" s="1"/>
      <c r="AK239" s="1"/>
      <c r="AL239" s="1"/>
      <c r="AM239" s="1"/>
      <c r="AN239" s="1"/>
      <c r="AO239" s="1"/>
      <c r="AP239" s="1"/>
      <c r="AQ239" s="219"/>
      <c r="AR239" s="219"/>
      <c r="AS239" s="219"/>
      <c r="AT239" s="219"/>
      <c r="AU239" s="219"/>
      <c r="AV239" s="219"/>
      <c r="AW239" s="219"/>
      <c r="AX239" s="219"/>
      <c r="AY239" s="219"/>
      <c r="AZ239" s="219"/>
      <c r="BA239" s="219"/>
      <c r="BB239" s="219"/>
      <c r="BC239" s="219"/>
      <c r="BD239" s="219"/>
      <c r="BE239" s="219"/>
      <c r="BF239" s="219"/>
      <c r="BG239" s="219"/>
      <c r="BH239" s="219"/>
      <c r="BI239" s="219"/>
      <c r="BJ239" s="219"/>
      <c r="BK239" s="219"/>
      <c r="BL239" s="219"/>
      <c r="BM239" s="219"/>
      <c r="BN239" s="219"/>
      <c r="BO239" s="219"/>
      <c r="BP239" s="219"/>
      <c r="BQ239" s="219"/>
      <c r="BR239" s="219"/>
      <c r="BS239" s="219"/>
      <c r="BT239" s="219"/>
      <c r="BU239" s="219"/>
      <c r="BV239" s="219"/>
      <c r="BW239" s="219"/>
      <c r="BX239" s="219"/>
      <c r="BY239" s="219"/>
      <c r="BZ239" s="219"/>
      <c r="CA239" s="219"/>
      <c r="CB239" s="219"/>
      <c r="CC239" s="219"/>
      <c r="CD239" s="219"/>
      <c r="CE239" s="219"/>
      <c r="CF239" s="219"/>
    </row>
    <row r="240" spans="1:84" s="246" customFormat="1" ht="24" customHeight="1" x14ac:dyDescent="0.25">
      <c r="A240" s="832"/>
      <c r="B240" s="834"/>
      <c r="C240" s="831"/>
      <c r="D240" s="513" t="s">
        <v>36</v>
      </c>
      <c r="E240" s="466">
        <v>37041375</v>
      </c>
      <c r="F240" s="466">
        <v>80286925.5</v>
      </c>
      <c r="G240" s="466">
        <v>37041375</v>
      </c>
      <c r="H240" s="466">
        <v>37041625</v>
      </c>
      <c r="I240" s="466">
        <v>37041625</v>
      </c>
      <c r="J240" s="466"/>
      <c r="K240" s="466"/>
      <c r="L240" s="466">
        <v>25594985</v>
      </c>
      <c r="M240" s="437">
        <v>34288185</v>
      </c>
      <c r="N240" s="437">
        <v>34288185</v>
      </c>
      <c r="O240" s="214"/>
      <c r="P240" s="837"/>
      <c r="Q240" s="837"/>
      <c r="R240" s="837"/>
      <c r="S240" s="837"/>
      <c r="T240" s="837"/>
      <c r="U240" s="837">
        <v>161</v>
      </c>
      <c r="V240" s="837">
        <v>89</v>
      </c>
      <c r="W240" s="837"/>
      <c r="X240" s="837"/>
      <c r="Y240" s="837"/>
      <c r="Z240" s="838"/>
      <c r="AA240" s="1"/>
      <c r="AB240" s="1"/>
      <c r="AC240" s="1"/>
      <c r="AD240" s="1"/>
      <c r="AE240" s="1"/>
      <c r="AF240" s="1"/>
      <c r="AG240" s="1"/>
      <c r="AH240" s="1"/>
      <c r="AI240" s="1"/>
      <c r="AJ240" s="1"/>
      <c r="AK240" s="1"/>
      <c r="AL240" s="1"/>
      <c r="AM240" s="1"/>
      <c r="AN240" s="1"/>
      <c r="AO240" s="1"/>
      <c r="AP240" s="1"/>
      <c r="AQ240" s="219"/>
      <c r="AR240" s="219"/>
      <c r="AS240" s="219"/>
      <c r="AT240" s="219"/>
      <c r="AU240" s="219"/>
      <c r="AV240" s="219"/>
      <c r="AW240" s="219"/>
      <c r="AX240" s="219"/>
      <c r="AY240" s="219"/>
      <c r="AZ240" s="219"/>
      <c r="BA240" s="219"/>
      <c r="BB240" s="219"/>
      <c r="BC240" s="219"/>
      <c r="BD240" s="219"/>
      <c r="BE240" s="219"/>
      <c r="BF240" s="219"/>
      <c r="BG240" s="219"/>
      <c r="BH240" s="219"/>
      <c r="BI240" s="219"/>
      <c r="BJ240" s="219"/>
      <c r="BK240" s="219"/>
      <c r="BL240" s="219"/>
      <c r="BM240" s="219"/>
      <c r="BN240" s="219"/>
      <c r="BO240" s="219"/>
      <c r="BP240" s="219"/>
      <c r="BQ240" s="219"/>
      <c r="BR240" s="219"/>
      <c r="BS240" s="219"/>
      <c r="BT240" s="219"/>
      <c r="BU240" s="219"/>
      <c r="BV240" s="219"/>
      <c r="BW240" s="219"/>
      <c r="BX240" s="219"/>
      <c r="BY240" s="219"/>
      <c r="BZ240" s="219"/>
      <c r="CA240" s="219"/>
      <c r="CB240" s="219"/>
      <c r="CC240" s="219"/>
      <c r="CD240" s="219"/>
      <c r="CE240" s="219"/>
      <c r="CF240" s="219"/>
    </row>
    <row r="241" spans="1:84" s="246" customFormat="1" ht="24" customHeight="1" x14ac:dyDescent="0.25">
      <c r="A241" s="832"/>
      <c r="B241" s="834"/>
      <c r="C241" s="831"/>
      <c r="D241" s="513" t="s">
        <v>37</v>
      </c>
      <c r="E241" s="466"/>
      <c r="F241" s="466"/>
      <c r="G241" s="466"/>
      <c r="H241" s="466"/>
      <c r="I241" s="466"/>
      <c r="J241" s="466"/>
      <c r="K241" s="466"/>
      <c r="L241" s="466"/>
      <c r="M241" s="420"/>
      <c r="N241" s="423"/>
      <c r="O241" s="214"/>
      <c r="P241" s="837"/>
      <c r="Q241" s="837"/>
      <c r="R241" s="837"/>
      <c r="S241" s="837"/>
      <c r="T241" s="837"/>
      <c r="U241" s="837">
        <v>161</v>
      </c>
      <c r="V241" s="837">
        <v>89</v>
      </c>
      <c r="W241" s="837"/>
      <c r="X241" s="837"/>
      <c r="Y241" s="837"/>
      <c r="Z241" s="838"/>
      <c r="AA241" s="1"/>
      <c r="AB241" s="1"/>
      <c r="AC241" s="1"/>
      <c r="AD241" s="1"/>
      <c r="AE241" s="1"/>
      <c r="AF241" s="1"/>
      <c r="AG241" s="1"/>
      <c r="AH241" s="1"/>
      <c r="AI241" s="1"/>
      <c r="AJ241" s="1"/>
      <c r="AK241" s="1"/>
      <c r="AL241" s="1"/>
      <c r="AM241" s="1"/>
      <c r="AN241" s="1"/>
      <c r="AO241" s="1"/>
      <c r="AP241" s="1"/>
      <c r="AQ241" s="219"/>
      <c r="AR241" s="219"/>
      <c r="AS241" s="219"/>
      <c r="AT241" s="219"/>
      <c r="AU241" s="219"/>
      <c r="AV241" s="219"/>
      <c r="AW241" s="219"/>
      <c r="AX241" s="219"/>
      <c r="AY241" s="219"/>
      <c r="AZ241" s="219"/>
      <c r="BA241" s="219"/>
      <c r="BB241" s="219"/>
      <c r="BC241" s="219"/>
      <c r="BD241" s="219"/>
      <c r="BE241" s="219"/>
      <c r="BF241" s="219"/>
      <c r="BG241" s="219"/>
      <c r="BH241" s="219"/>
      <c r="BI241" s="219"/>
      <c r="BJ241" s="219"/>
      <c r="BK241" s="219"/>
      <c r="BL241" s="219"/>
      <c r="BM241" s="219"/>
      <c r="BN241" s="219"/>
      <c r="BO241" s="219"/>
      <c r="BP241" s="219"/>
      <c r="BQ241" s="219"/>
      <c r="BR241" s="219"/>
      <c r="BS241" s="219"/>
      <c r="BT241" s="219"/>
      <c r="BU241" s="219"/>
      <c r="BV241" s="219"/>
      <c r="BW241" s="219"/>
      <c r="BX241" s="219"/>
      <c r="BY241" s="219"/>
      <c r="BZ241" s="219"/>
      <c r="CA241" s="219"/>
      <c r="CB241" s="219"/>
      <c r="CC241" s="219"/>
      <c r="CD241" s="219"/>
      <c r="CE241" s="219"/>
      <c r="CF241" s="219"/>
    </row>
    <row r="242" spans="1:84" s="246" customFormat="1" ht="24" customHeight="1" x14ac:dyDescent="0.25">
      <c r="A242" s="832"/>
      <c r="B242" s="834"/>
      <c r="C242" s="831"/>
      <c r="D242" s="513" t="s">
        <v>38</v>
      </c>
      <c r="E242" s="466">
        <v>51530258.5</v>
      </c>
      <c r="F242" s="466">
        <v>112994167</v>
      </c>
      <c r="G242" s="466">
        <v>51530258.5</v>
      </c>
      <c r="H242" s="466">
        <v>51530258.5</v>
      </c>
      <c r="I242" s="466">
        <v>51530258.5</v>
      </c>
      <c r="J242" s="466"/>
      <c r="K242" s="466"/>
      <c r="L242" s="466">
        <v>11466500</v>
      </c>
      <c r="M242" s="420">
        <v>14808625.5</v>
      </c>
      <c r="N242" s="437">
        <v>47923592</v>
      </c>
      <c r="O242" s="214"/>
      <c r="P242" s="837"/>
      <c r="Q242" s="837"/>
      <c r="R242" s="837"/>
      <c r="S242" s="837"/>
      <c r="T242" s="837"/>
      <c r="U242" s="837">
        <v>161</v>
      </c>
      <c r="V242" s="837">
        <v>89</v>
      </c>
      <c r="W242" s="837"/>
      <c r="X242" s="837"/>
      <c r="Y242" s="837"/>
      <c r="Z242" s="838"/>
      <c r="AA242" s="1"/>
      <c r="AB242" s="1"/>
      <c r="AC242" s="1"/>
      <c r="AD242" s="1"/>
      <c r="AE242" s="1"/>
      <c r="AF242" s="1"/>
      <c r="AG242" s="1"/>
      <c r="AH242" s="1"/>
      <c r="AI242" s="1"/>
      <c r="AJ242" s="1"/>
      <c r="AK242" s="1"/>
      <c r="AL242" s="1"/>
      <c r="AM242" s="1"/>
      <c r="AN242" s="1"/>
      <c r="AO242" s="1"/>
      <c r="AP242" s="1"/>
      <c r="AQ242" s="219"/>
      <c r="AR242" s="219"/>
      <c r="AS242" s="219"/>
      <c r="AT242" s="219"/>
      <c r="AU242" s="219"/>
      <c r="AV242" s="219"/>
      <c r="AW242" s="219"/>
      <c r="AX242" s="219"/>
      <c r="AY242" s="219"/>
      <c r="AZ242" s="219"/>
      <c r="BA242" s="219"/>
      <c r="BB242" s="219"/>
      <c r="BC242" s="219"/>
      <c r="BD242" s="219"/>
      <c r="BE242" s="219"/>
      <c r="BF242" s="219"/>
      <c r="BG242" s="219"/>
      <c r="BH242" s="219"/>
      <c r="BI242" s="219"/>
      <c r="BJ242" s="219"/>
      <c r="BK242" s="219"/>
      <c r="BL242" s="219"/>
      <c r="BM242" s="219"/>
      <c r="BN242" s="219"/>
      <c r="BO242" s="219"/>
      <c r="BP242" s="219"/>
      <c r="BQ242" s="219"/>
      <c r="BR242" s="219"/>
      <c r="BS242" s="219"/>
      <c r="BT242" s="219"/>
      <c r="BU242" s="219"/>
      <c r="BV242" s="219"/>
      <c r="BW242" s="219"/>
      <c r="BX242" s="219"/>
      <c r="BY242" s="219"/>
      <c r="BZ242" s="219"/>
      <c r="CA242" s="219"/>
      <c r="CB242" s="219"/>
      <c r="CC242" s="219"/>
      <c r="CD242" s="219"/>
      <c r="CE242" s="219"/>
      <c r="CF242" s="219"/>
    </row>
    <row r="243" spans="1:84" s="246" customFormat="1" ht="24" customHeight="1" x14ac:dyDescent="0.25">
      <c r="A243" s="832"/>
      <c r="B243" s="834"/>
      <c r="C243" s="831" t="s">
        <v>353</v>
      </c>
      <c r="D243" s="510" t="s">
        <v>34</v>
      </c>
      <c r="E243" s="463">
        <v>0.5</v>
      </c>
      <c r="F243" s="463">
        <v>0.35</v>
      </c>
      <c r="G243" s="463">
        <v>0.45</v>
      </c>
      <c r="H243" s="463">
        <v>0.5</v>
      </c>
      <c r="I243" s="463">
        <v>0.5</v>
      </c>
      <c r="J243" s="247"/>
      <c r="K243" s="247"/>
      <c r="L243" s="463">
        <v>0.38</v>
      </c>
      <c r="M243" s="422">
        <v>0.45500000000000002</v>
      </c>
      <c r="N243" s="423">
        <v>0.46500000000000002</v>
      </c>
      <c r="O243" s="214"/>
      <c r="P243" s="837" t="s">
        <v>354</v>
      </c>
      <c r="Q243" s="837"/>
      <c r="R243" s="837" t="s">
        <v>495</v>
      </c>
      <c r="S243" s="837" t="s">
        <v>356</v>
      </c>
      <c r="T243" s="837" t="s">
        <v>356</v>
      </c>
      <c r="U243" s="837">
        <v>139</v>
      </c>
      <c r="V243" s="837">
        <v>83</v>
      </c>
      <c r="W243" s="837" t="s">
        <v>228</v>
      </c>
      <c r="X243" s="837" t="s">
        <v>222</v>
      </c>
      <c r="Y243" s="837" t="s">
        <v>229</v>
      </c>
      <c r="Z243" s="838">
        <v>222</v>
      </c>
      <c r="AA243" s="1"/>
      <c r="AB243" s="1"/>
      <c r="AC243" s="1"/>
      <c r="AD243" s="1"/>
      <c r="AE243" s="1"/>
      <c r="AF243" s="1"/>
      <c r="AG243" s="1"/>
      <c r="AH243" s="1"/>
      <c r="AI243" s="1"/>
      <c r="AJ243" s="1"/>
      <c r="AK243" s="1"/>
      <c r="AL243" s="1"/>
      <c r="AM243" s="1"/>
      <c r="AN243" s="1"/>
      <c r="AO243" s="1"/>
      <c r="AP243" s="1"/>
      <c r="AQ243" s="219"/>
      <c r="AR243" s="219"/>
      <c r="AS243" s="219"/>
      <c r="AT243" s="219"/>
      <c r="AU243" s="219"/>
      <c r="AV243" s="219"/>
      <c r="AW243" s="219"/>
      <c r="AX243" s="219"/>
      <c r="AY243" s="219"/>
      <c r="AZ243" s="219"/>
      <c r="BA243" s="219"/>
      <c r="BB243" s="219"/>
      <c r="BC243" s="219"/>
      <c r="BD243" s="219"/>
      <c r="BE243" s="219"/>
      <c r="BF243" s="219"/>
      <c r="BG243" s="219"/>
      <c r="BH243" s="219"/>
      <c r="BI243" s="219"/>
      <c r="BJ243" s="219"/>
      <c r="BK243" s="219"/>
      <c r="BL243" s="219"/>
      <c r="BM243" s="219"/>
      <c r="BN243" s="219"/>
      <c r="BO243" s="219"/>
      <c r="BP243" s="219"/>
      <c r="BQ243" s="219"/>
      <c r="BR243" s="219"/>
      <c r="BS243" s="219"/>
      <c r="BT243" s="219"/>
      <c r="BU243" s="219"/>
      <c r="BV243" s="219"/>
      <c r="BW243" s="219"/>
      <c r="BX243" s="219"/>
      <c r="BY243" s="219"/>
      <c r="BZ243" s="219"/>
      <c r="CA243" s="219"/>
      <c r="CB243" s="219"/>
      <c r="CC243" s="219"/>
      <c r="CD243" s="219"/>
      <c r="CE243" s="219"/>
      <c r="CF243" s="219"/>
    </row>
    <row r="244" spans="1:84" s="246" customFormat="1" ht="24" customHeight="1" x14ac:dyDescent="0.25">
      <c r="A244" s="832"/>
      <c r="B244" s="834"/>
      <c r="C244" s="831"/>
      <c r="D244" s="513" t="s">
        <v>36</v>
      </c>
      <c r="E244" s="466">
        <v>37041375</v>
      </c>
      <c r="F244" s="466">
        <v>80286925.5</v>
      </c>
      <c r="G244" s="466">
        <v>37041375</v>
      </c>
      <c r="H244" s="466">
        <v>37041375</v>
      </c>
      <c r="I244" s="466">
        <v>37041375</v>
      </c>
      <c r="J244" s="466"/>
      <c r="K244" s="466"/>
      <c r="L244" s="466">
        <v>25594985</v>
      </c>
      <c r="M244" s="420">
        <v>34288185</v>
      </c>
      <c r="N244" s="437">
        <v>34288185</v>
      </c>
      <c r="O244" s="214"/>
      <c r="P244" s="837"/>
      <c r="Q244" s="837"/>
      <c r="R244" s="837"/>
      <c r="S244" s="837"/>
      <c r="T244" s="837"/>
      <c r="U244" s="837">
        <v>139</v>
      </c>
      <c r="V244" s="837">
        <v>83</v>
      </c>
      <c r="W244" s="837"/>
      <c r="X244" s="837"/>
      <c r="Y244" s="837"/>
      <c r="Z244" s="838"/>
      <c r="AA244" s="1"/>
      <c r="AB244" s="1"/>
      <c r="AC244" s="1"/>
      <c r="AD244" s="1"/>
      <c r="AE244" s="1"/>
      <c r="AF244" s="1"/>
      <c r="AG244" s="1"/>
      <c r="AH244" s="1"/>
      <c r="AI244" s="1"/>
      <c r="AJ244" s="1"/>
      <c r="AK244" s="1"/>
      <c r="AL244" s="1"/>
      <c r="AM244" s="1"/>
      <c r="AN244" s="1"/>
      <c r="AO244" s="1"/>
      <c r="AP244" s="1"/>
      <c r="AQ244" s="219"/>
      <c r="AR244" s="219"/>
      <c r="AS244" s="219"/>
      <c r="AT244" s="219"/>
      <c r="AU244" s="219"/>
      <c r="AV244" s="219"/>
      <c r="AW244" s="219"/>
      <c r="AX244" s="219"/>
      <c r="AY244" s="219"/>
      <c r="AZ244" s="219"/>
      <c r="BA244" s="219"/>
      <c r="BB244" s="219"/>
      <c r="BC244" s="219"/>
      <c r="BD244" s="219"/>
      <c r="BE244" s="219"/>
      <c r="BF244" s="219"/>
      <c r="BG244" s="219"/>
      <c r="BH244" s="219"/>
      <c r="BI244" s="219"/>
      <c r="BJ244" s="219"/>
      <c r="BK244" s="219"/>
      <c r="BL244" s="219"/>
      <c r="BM244" s="219"/>
      <c r="BN244" s="219"/>
      <c r="BO244" s="219"/>
      <c r="BP244" s="219"/>
      <c r="BQ244" s="219"/>
      <c r="BR244" s="219"/>
      <c r="BS244" s="219"/>
      <c r="BT244" s="219"/>
      <c r="BU244" s="219"/>
      <c r="BV244" s="219"/>
      <c r="BW244" s="219"/>
      <c r="BX244" s="219"/>
      <c r="BY244" s="219"/>
      <c r="BZ244" s="219"/>
      <c r="CA244" s="219"/>
      <c r="CB244" s="219"/>
      <c r="CC244" s="219"/>
      <c r="CD244" s="219"/>
      <c r="CE244" s="219"/>
      <c r="CF244" s="219"/>
    </row>
    <row r="245" spans="1:84" s="246" customFormat="1" ht="24" customHeight="1" x14ac:dyDescent="0.25">
      <c r="A245" s="832"/>
      <c r="B245" s="834"/>
      <c r="C245" s="831"/>
      <c r="D245" s="513" t="s">
        <v>37</v>
      </c>
      <c r="E245" s="466"/>
      <c r="F245" s="466"/>
      <c r="G245" s="466"/>
      <c r="H245" s="466"/>
      <c r="I245" s="466"/>
      <c r="J245" s="466"/>
      <c r="K245" s="466"/>
      <c r="L245" s="466"/>
      <c r="M245" s="423"/>
      <c r="N245" s="423"/>
      <c r="O245" s="214"/>
      <c r="P245" s="837"/>
      <c r="Q245" s="837"/>
      <c r="R245" s="837"/>
      <c r="S245" s="837"/>
      <c r="T245" s="837"/>
      <c r="U245" s="837">
        <v>139</v>
      </c>
      <c r="V245" s="837">
        <v>83</v>
      </c>
      <c r="W245" s="837"/>
      <c r="X245" s="837"/>
      <c r="Y245" s="837"/>
      <c r="Z245" s="838"/>
      <c r="AA245" s="1"/>
      <c r="AB245" s="1"/>
      <c r="AC245" s="1"/>
      <c r="AD245" s="1"/>
      <c r="AE245" s="1"/>
      <c r="AF245" s="1"/>
      <c r="AG245" s="1"/>
      <c r="AH245" s="1"/>
      <c r="AI245" s="1"/>
      <c r="AJ245" s="1"/>
      <c r="AK245" s="1"/>
      <c r="AL245" s="1"/>
      <c r="AM245" s="1"/>
      <c r="AN245" s="1"/>
      <c r="AO245" s="1"/>
      <c r="AP245" s="1"/>
      <c r="AQ245" s="439"/>
      <c r="AR245" s="440"/>
      <c r="AS245" s="219"/>
      <c r="AT245" s="219"/>
      <c r="AU245" s="219"/>
      <c r="AV245" s="219"/>
      <c r="AW245" s="219"/>
      <c r="AX245" s="219"/>
      <c r="AY245" s="219"/>
      <c r="AZ245" s="219"/>
      <c r="BA245" s="219"/>
      <c r="BB245" s="219"/>
      <c r="BC245" s="219"/>
      <c r="BD245" s="219"/>
      <c r="BE245" s="219"/>
      <c r="BF245" s="219"/>
      <c r="BG245" s="219"/>
      <c r="BH245" s="219"/>
      <c r="BI245" s="219"/>
      <c r="BJ245" s="219"/>
      <c r="BK245" s="219"/>
      <c r="BL245" s="219"/>
      <c r="BM245" s="219"/>
      <c r="BN245" s="219"/>
      <c r="BO245" s="219"/>
      <c r="BP245" s="219"/>
      <c r="BQ245" s="219"/>
      <c r="BR245" s="219"/>
      <c r="BS245" s="219"/>
      <c r="BT245" s="219"/>
      <c r="BU245" s="219"/>
      <c r="BV245" s="219"/>
      <c r="BW245" s="219"/>
      <c r="BX245" s="219"/>
      <c r="BY245" s="219"/>
      <c r="BZ245" s="219"/>
      <c r="CA245" s="219"/>
      <c r="CB245" s="219"/>
      <c r="CC245" s="219"/>
      <c r="CD245" s="219"/>
      <c r="CE245" s="219"/>
      <c r="CF245" s="219"/>
    </row>
    <row r="246" spans="1:84" s="246" customFormat="1" ht="24" customHeight="1" x14ac:dyDescent="0.25">
      <c r="A246" s="832"/>
      <c r="B246" s="834"/>
      <c r="C246" s="831"/>
      <c r="D246" s="513" t="s">
        <v>38</v>
      </c>
      <c r="E246" s="466">
        <v>51530258.5</v>
      </c>
      <c r="F246" s="466">
        <v>112994167</v>
      </c>
      <c r="G246" s="466">
        <v>51530258.5</v>
      </c>
      <c r="H246" s="466">
        <v>51530258.5</v>
      </c>
      <c r="I246" s="468">
        <v>51530258.5</v>
      </c>
      <c r="J246" s="468"/>
      <c r="K246" s="468"/>
      <c r="L246" s="466">
        <v>11466500</v>
      </c>
      <c r="M246" s="420">
        <v>14808625.5</v>
      </c>
      <c r="N246" s="437">
        <v>47923592</v>
      </c>
      <c r="O246" s="214"/>
      <c r="P246" s="837"/>
      <c r="Q246" s="837"/>
      <c r="R246" s="837"/>
      <c r="S246" s="837"/>
      <c r="T246" s="837"/>
      <c r="U246" s="837">
        <v>139</v>
      </c>
      <c r="V246" s="837">
        <v>83</v>
      </c>
      <c r="W246" s="837"/>
      <c r="X246" s="837"/>
      <c r="Y246" s="837"/>
      <c r="Z246" s="838"/>
      <c r="AA246" s="1"/>
      <c r="AB246" s="1"/>
      <c r="AC246" s="1"/>
      <c r="AD246" s="1"/>
      <c r="AE246" s="1"/>
      <c r="AF246" s="1"/>
      <c r="AG246" s="1"/>
      <c r="AH246" s="1"/>
      <c r="AI246" s="1"/>
      <c r="AJ246" s="1"/>
      <c r="AK246" s="1"/>
      <c r="AL246" s="1"/>
      <c r="AM246" s="1"/>
      <c r="AN246" s="1"/>
      <c r="AO246" s="1"/>
      <c r="AP246" s="1"/>
      <c r="AQ246" s="441"/>
      <c r="AR246" s="442"/>
      <c r="AS246" s="219"/>
      <c r="AT246" s="219"/>
      <c r="AU246" s="219"/>
      <c r="AV246" s="219"/>
      <c r="AW246" s="219"/>
      <c r="AX246" s="219"/>
      <c r="AY246" s="219"/>
      <c r="AZ246" s="219"/>
      <c r="BA246" s="219"/>
      <c r="BB246" s="219"/>
      <c r="BC246" s="219"/>
      <c r="BD246" s="219"/>
      <c r="BE246" s="219"/>
      <c r="BF246" s="219"/>
      <c r="BG246" s="219"/>
      <c r="BH246" s="219"/>
      <c r="BI246" s="219"/>
      <c r="BJ246" s="219"/>
      <c r="BK246" s="219"/>
      <c r="BL246" s="219"/>
      <c r="BM246" s="219"/>
      <c r="BN246" s="219"/>
      <c r="BO246" s="219"/>
      <c r="BP246" s="219"/>
      <c r="BQ246" s="219"/>
      <c r="BR246" s="219"/>
      <c r="BS246" s="219"/>
      <c r="BT246" s="219"/>
      <c r="BU246" s="219"/>
      <c r="BV246" s="219"/>
      <c r="BW246" s="219"/>
      <c r="BX246" s="219"/>
      <c r="BY246" s="219"/>
      <c r="BZ246" s="219"/>
      <c r="CA246" s="219"/>
      <c r="CB246" s="219"/>
      <c r="CC246" s="219"/>
      <c r="CD246" s="219"/>
      <c r="CE246" s="219"/>
      <c r="CF246" s="219"/>
    </row>
    <row r="247" spans="1:84" s="246" customFormat="1" ht="24" customHeight="1" x14ac:dyDescent="0.25">
      <c r="A247" s="832"/>
      <c r="B247" s="834"/>
      <c r="C247" s="831" t="s">
        <v>381</v>
      </c>
      <c r="D247" s="510" t="s">
        <v>34</v>
      </c>
      <c r="E247" s="443">
        <v>1</v>
      </c>
      <c r="F247" s="443">
        <v>0.7</v>
      </c>
      <c r="G247" s="443">
        <v>0.95</v>
      </c>
      <c r="H247" s="443">
        <v>1</v>
      </c>
      <c r="I247" s="443">
        <v>1</v>
      </c>
      <c r="J247" s="443"/>
      <c r="K247" s="443"/>
      <c r="L247" s="443">
        <v>0.76</v>
      </c>
      <c r="M247" s="552">
        <v>0.91</v>
      </c>
      <c r="N247" s="517">
        <v>0.93</v>
      </c>
      <c r="O247" s="249"/>
      <c r="P247" s="458"/>
      <c r="Q247" s="458"/>
      <c r="R247" s="458"/>
      <c r="S247" s="458"/>
      <c r="T247" s="458"/>
      <c r="U247" s="458"/>
      <c r="V247" s="458"/>
      <c r="W247" s="458"/>
      <c r="X247" s="458"/>
      <c r="Y247" s="458"/>
      <c r="Z247" s="470"/>
      <c r="AA247" s="1"/>
      <c r="AB247" s="1"/>
      <c r="AC247" s="1"/>
      <c r="AD247" s="1"/>
      <c r="AE247" s="1"/>
      <c r="AF247" s="1"/>
      <c r="AG247" s="1"/>
      <c r="AH247" s="1"/>
      <c r="AI247" s="1"/>
      <c r="AJ247" s="1"/>
      <c r="AK247" s="1"/>
      <c r="AL247" s="1"/>
      <c r="AM247" s="1"/>
      <c r="AN247" s="1"/>
      <c r="AO247" s="1"/>
      <c r="AP247" s="1"/>
      <c r="AQ247" s="441"/>
      <c r="AR247" s="442"/>
      <c r="AS247" s="219"/>
      <c r="AT247" s="219"/>
      <c r="AU247" s="219"/>
      <c r="AV247" s="219"/>
      <c r="AW247" s="219"/>
      <c r="AX247" s="219"/>
      <c r="AY247" s="219"/>
      <c r="AZ247" s="219"/>
      <c r="BA247" s="219"/>
      <c r="BB247" s="219"/>
      <c r="BC247" s="219"/>
      <c r="BD247" s="219"/>
      <c r="BE247" s="219"/>
      <c r="BF247" s="219"/>
      <c r="BG247" s="219"/>
      <c r="BH247" s="219"/>
      <c r="BI247" s="219"/>
      <c r="BJ247" s="219"/>
      <c r="BK247" s="219"/>
      <c r="BL247" s="219"/>
      <c r="BM247" s="219"/>
      <c r="BN247" s="219"/>
      <c r="BO247" s="219"/>
      <c r="BP247" s="219"/>
      <c r="BQ247" s="219"/>
      <c r="BR247" s="219"/>
      <c r="BS247" s="219"/>
      <c r="BT247" s="219"/>
      <c r="BU247" s="219"/>
      <c r="BV247" s="219"/>
      <c r="BW247" s="219"/>
      <c r="BX247" s="219"/>
      <c r="BY247" s="219"/>
      <c r="BZ247" s="219"/>
      <c r="CA247" s="219"/>
      <c r="CB247" s="219"/>
      <c r="CC247" s="219"/>
      <c r="CD247" s="219"/>
      <c r="CE247" s="219"/>
      <c r="CF247" s="219"/>
    </row>
    <row r="248" spans="1:84" s="246" customFormat="1" ht="24" customHeight="1" x14ac:dyDescent="0.25">
      <c r="A248" s="832"/>
      <c r="B248" s="834"/>
      <c r="C248" s="831"/>
      <c r="D248" s="513" t="s">
        <v>36</v>
      </c>
      <c r="E248" s="443">
        <v>74082750</v>
      </c>
      <c r="F248" s="443">
        <v>160573851</v>
      </c>
      <c r="G248" s="443">
        <v>74082750</v>
      </c>
      <c r="H248" s="443">
        <v>74083000</v>
      </c>
      <c r="I248" s="443">
        <v>74083000</v>
      </c>
      <c r="J248" s="468"/>
      <c r="K248" s="468"/>
      <c r="L248" s="443">
        <v>51189970</v>
      </c>
      <c r="M248" s="552">
        <v>68576370</v>
      </c>
      <c r="N248" s="552">
        <v>68576370</v>
      </c>
      <c r="O248" s="249"/>
      <c r="P248" s="458"/>
      <c r="Q248" s="458"/>
      <c r="R248" s="458"/>
      <c r="S248" s="458"/>
      <c r="T248" s="458"/>
      <c r="U248" s="458"/>
      <c r="V248" s="458"/>
      <c r="W248" s="458"/>
      <c r="X248" s="458"/>
      <c r="Y248" s="458"/>
      <c r="Z248" s="470"/>
      <c r="AA248" s="1"/>
      <c r="AB248" s="1"/>
      <c r="AC248" s="1"/>
      <c r="AD248" s="1"/>
      <c r="AE248" s="1"/>
      <c r="AF248" s="1"/>
      <c r="AG248" s="1"/>
      <c r="AH248" s="1"/>
      <c r="AI248" s="1"/>
      <c r="AJ248" s="1"/>
      <c r="AK248" s="1"/>
      <c r="AL248" s="1"/>
      <c r="AM248" s="1"/>
      <c r="AN248" s="1"/>
      <c r="AO248" s="1"/>
      <c r="AP248" s="1"/>
      <c r="AQ248" s="441"/>
      <c r="AR248" s="442"/>
      <c r="AS248" s="219"/>
      <c r="AT248" s="219"/>
      <c r="AU248" s="219"/>
      <c r="AV248" s="219"/>
      <c r="AW248" s="219"/>
      <c r="AX248" s="219"/>
      <c r="AY248" s="219"/>
      <c r="AZ248" s="219"/>
      <c r="BA248" s="219"/>
      <c r="BB248" s="219"/>
      <c r="BC248" s="219"/>
      <c r="BD248" s="219"/>
      <c r="BE248" s="219"/>
      <c r="BF248" s="219"/>
      <c r="BG248" s="219"/>
      <c r="BH248" s="219"/>
      <c r="BI248" s="219"/>
      <c r="BJ248" s="219"/>
      <c r="BK248" s="219"/>
      <c r="BL248" s="219"/>
      <c r="BM248" s="219"/>
      <c r="BN248" s="219"/>
      <c r="BO248" s="219"/>
      <c r="BP248" s="219"/>
      <c r="BQ248" s="219"/>
      <c r="BR248" s="219"/>
      <c r="BS248" s="219"/>
      <c r="BT248" s="219"/>
      <c r="BU248" s="219"/>
      <c r="BV248" s="219"/>
      <c r="BW248" s="219"/>
      <c r="BX248" s="219"/>
      <c r="BY248" s="219"/>
      <c r="BZ248" s="219"/>
      <c r="CA248" s="219"/>
      <c r="CB248" s="219"/>
      <c r="CC248" s="219"/>
      <c r="CD248" s="219"/>
      <c r="CE248" s="219"/>
      <c r="CF248" s="219"/>
    </row>
    <row r="249" spans="1:84" s="246" customFormat="1" ht="24" customHeight="1" x14ac:dyDescent="0.25">
      <c r="A249" s="832"/>
      <c r="B249" s="834"/>
      <c r="C249" s="831"/>
      <c r="D249" s="513" t="s">
        <v>37</v>
      </c>
      <c r="E249" s="443">
        <v>0</v>
      </c>
      <c r="F249" s="443">
        <v>0</v>
      </c>
      <c r="G249" s="443">
        <v>0</v>
      </c>
      <c r="H249" s="443">
        <v>0</v>
      </c>
      <c r="I249" s="443">
        <v>0</v>
      </c>
      <c r="J249" s="467"/>
      <c r="K249" s="467"/>
      <c r="L249" s="443">
        <v>0</v>
      </c>
      <c r="M249" s="553"/>
      <c r="N249" s="517"/>
      <c r="O249" s="249"/>
      <c r="P249" s="458"/>
      <c r="Q249" s="458"/>
      <c r="R249" s="458"/>
      <c r="S249" s="458"/>
      <c r="T249" s="458"/>
      <c r="U249" s="458"/>
      <c r="V249" s="458"/>
      <c r="W249" s="458"/>
      <c r="X249" s="458"/>
      <c r="Y249" s="458"/>
      <c r="Z249" s="470"/>
      <c r="AA249" s="1"/>
      <c r="AB249" s="1"/>
      <c r="AC249" s="1"/>
      <c r="AD249" s="1"/>
      <c r="AE249" s="1"/>
      <c r="AF249" s="1"/>
      <c r="AG249" s="1"/>
      <c r="AH249" s="1"/>
      <c r="AI249" s="1"/>
      <c r="AJ249" s="1"/>
      <c r="AK249" s="1"/>
      <c r="AL249" s="1"/>
      <c r="AM249" s="1"/>
      <c r="AN249" s="1"/>
      <c r="AO249" s="1"/>
      <c r="AP249" s="1"/>
      <c r="AQ249" s="441"/>
      <c r="AR249" s="442"/>
      <c r="AS249" s="219"/>
      <c r="AT249" s="219"/>
      <c r="AU249" s="219"/>
      <c r="AV249" s="219"/>
      <c r="AW249" s="219"/>
      <c r="AX249" s="219"/>
      <c r="AY249" s="219"/>
      <c r="AZ249" s="219"/>
      <c r="BA249" s="219"/>
      <c r="BB249" s="219"/>
      <c r="BC249" s="219"/>
      <c r="BD249" s="219"/>
      <c r="BE249" s="219"/>
      <c r="BF249" s="219"/>
      <c r="BG249" s="219"/>
      <c r="BH249" s="219"/>
      <c r="BI249" s="219"/>
      <c r="BJ249" s="219"/>
      <c r="BK249" s="219"/>
      <c r="BL249" s="219"/>
      <c r="BM249" s="219"/>
      <c r="BN249" s="219"/>
      <c r="BO249" s="219"/>
      <c r="BP249" s="219"/>
      <c r="BQ249" s="219"/>
      <c r="BR249" s="219"/>
      <c r="BS249" s="219"/>
      <c r="BT249" s="219"/>
      <c r="BU249" s="219"/>
      <c r="BV249" s="219"/>
      <c r="BW249" s="219"/>
      <c r="BX249" s="219"/>
      <c r="BY249" s="219"/>
      <c r="BZ249" s="219"/>
      <c r="CA249" s="219"/>
      <c r="CB249" s="219"/>
      <c r="CC249" s="219"/>
      <c r="CD249" s="219"/>
      <c r="CE249" s="219"/>
      <c r="CF249" s="219"/>
    </row>
    <row r="250" spans="1:84" s="246" customFormat="1" ht="24" customHeight="1" x14ac:dyDescent="0.25">
      <c r="A250" s="832"/>
      <c r="B250" s="834"/>
      <c r="C250" s="831"/>
      <c r="D250" s="513" t="s">
        <v>38</v>
      </c>
      <c r="E250" s="443">
        <v>103060517</v>
      </c>
      <c r="F250" s="443">
        <v>225988334</v>
      </c>
      <c r="G250" s="443">
        <v>103060517</v>
      </c>
      <c r="H250" s="443">
        <v>103060517</v>
      </c>
      <c r="I250" s="443">
        <v>103060517</v>
      </c>
      <c r="J250" s="468"/>
      <c r="K250" s="468"/>
      <c r="L250" s="443">
        <v>22933000</v>
      </c>
      <c r="M250" s="552">
        <v>29617251</v>
      </c>
      <c r="N250" s="552">
        <v>95847184</v>
      </c>
      <c r="O250" s="249"/>
      <c r="P250" s="458"/>
      <c r="Q250" s="458"/>
      <c r="R250" s="458"/>
      <c r="S250" s="458"/>
      <c r="T250" s="458"/>
      <c r="U250" s="458"/>
      <c r="V250" s="458"/>
      <c r="W250" s="458"/>
      <c r="X250" s="458"/>
      <c r="Y250" s="458"/>
      <c r="Z250" s="470"/>
      <c r="AA250" s="1"/>
      <c r="AB250" s="1"/>
      <c r="AC250" s="1"/>
      <c r="AD250" s="1"/>
      <c r="AE250" s="1"/>
      <c r="AF250" s="1"/>
      <c r="AG250" s="1"/>
      <c r="AH250" s="1"/>
      <c r="AI250" s="1"/>
      <c r="AJ250" s="1"/>
      <c r="AK250" s="1"/>
      <c r="AL250" s="1"/>
      <c r="AM250" s="1"/>
      <c r="AN250" s="1"/>
      <c r="AO250" s="1"/>
      <c r="AP250" s="1"/>
      <c r="AQ250" s="441"/>
      <c r="AR250" s="442"/>
      <c r="AS250" s="219"/>
      <c r="AT250" s="219"/>
      <c r="AU250" s="219"/>
      <c r="AV250" s="219"/>
      <c r="AW250" s="219"/>
      <c r="AX250" s="219"/>
      <c r="AY250" s="219"/>
      <c r="AZ250" s="219"/>
      <c r="BA250" s="219"/>
      <c r="BB250" s="219"/>
      <c r="BC250" s="219"/>
      <c r="BD250" s="219"/>
      <c r="BE250" s="219"/>
      <c r="BF250" s="219"/>
      <c r="BG250" s="219"/>
      <c r="BH250" s="219"/>
      <c r="BI250" s="219"/>
      <c r="BJ250" s="219"/>
      <c r="BK250" s="219"/>
      <c r="BL250" s="219"/>
      <c r="BM250" s="219"/>
      <c r="BN250" s="219"/>
      <c r="BO250" s="219"/>
      <c r="BP250" s="219"/>
      <c r="BQ250" s="219"/>
      <c r="BR250" s="219"/>
      <c r="BS250" s="219"/>
      <c r="BT250" s="219"/>
      <c r="BU250" s="219"/>
      <c r="BV250" s="219"/>
      <c r="BW250" s="219"/>
      <c r="BX250" s="219"/>
      <c r="BY250" s="219"/>
      <c r="BZ250" s="219"/>
      <c r="CA250" s="219"/>
      <c r="CB250" s="219"/>
      <c r="CC250" s="219"/>
      <c r="CD250" s="219"/>
      <c r="CE250" s="219"/>
      <c r="CF250" s="219"/>
    </row>
    <row r="251" spans="1:84" s="246" customFormat="1" ht="24" customHeight="1" x14ac:dyDescent="0.25">
      <c r="A251" s="832">
        <v>22</v>
      </c>
      <c r="B251" s="834" t="s">
        <v>180</v>
      </c>
      <c r="C251" s="831" t="s">
        <v>476</v>
      </c>
      <c r="D251" s="510" t="s">
        <v>34</v>
      </c>
      <c r="E251" s="463">
        <v>0.8</v>
      </c>
      <c r="F251" s="463"/>
      <c r="G251" s="463">
        <v>0.8</v>
      </c>
      <c r="H251" s="463">
        <v>0.8</v>
      </c>
      <c r="I251" s="463">
        <v>0.8</v>
      </c>
      <c r="J251" s="214"/>
      <c r="K251" s="214"/>
      <c r="L251" s="214"/>
      <c r="M251" s="420"/>
      <c r="N251" s="423"/>
      <c r="O251" s="214"/>
      <c r="P251" s="821"/>
      <c r="Q251" s="821"/>
      <c r="R251" s="821"/>
      <c r="S251" s="821"/>
      <c r="T251" s="821"/>
      <c r="U251" s="821"/>
      <c r="V251" s="821"/>
      <c r="W251" s="821"/>
      <c r="X251" s="821"/>
      <c r="Y251" s="821"/>
      <c r="Z251" s="823"/>
      <c r="AA251" s="1"/>
      <c r="AB251" s="1"/>
      <c r="AC251" s="1"/>
      <c r="AD251" s="1"/>
      <c r="AE251" s="1"/>
      <c r="AF251" s="1"/>
      <c r="AG251" s="1"/>
      <c r="AH251" s="1"/>
      <c r="AI251" s="1"/>
      <c r="AJ251" s="1"/>
      <c r="AK251" s="1"/>
      <c r="AL251" s="1"/>
      <c r="AM251" s="1"/>
      <c r="AN251" s="1"/>
      <c r="AO251" s="1"/>
      <c r="AP251" s="1"/>
      <c r="AQ251" s="441"/>
      <c r="AR251" s="442"/>
      <c r="AS251" s="219"/>
      <c r="AT251" s="219"/>
      <c r="AU251" s="219"/>
      <c r="AV251" s="219"/>
      <c r="AW251" s="219"/>
      <c r="AX251" s="219"/>
      <c r="AY251" s="219"/>
      <c r="AZ251" s="219"/>
      <c r="BA251" s="219"/>
      <c r="BB251" s="219"/>
      <c r="BC251" s="219"/>
      <c r="BD251" s="219"/>
      <c r="BE251" s="219"/>
      <c r="BF251" s="219"/>
      <c r="BG251" s="219"/>
      <c r="BH251" s="219"/>
      <c r="BI251" s="219"/>
      <c r="BJ251" s="219"/>
      <c r="BK251" s="219"/>
      <c r="BL251" s="219"/>
      <c r="BM251" s="219"/>
      <c r="BN251" s="219"/>
      <c r="BO251" s="219"/>
      <c r="BP251" s="219"/>
      <c r="BQ251" s="219"/>
      <c r="BR251" s="219"/>
      <c r="BS251" s="219"/>
      <c r="BT251" s="219"/>
      <c r="BU251" s="219"/>
      <c r="BV251" s="219"/>
      <c r="BW251" s="219"/>
      <c r="BX251" s="219"/>
      <c r="BY251" s="219"/>
      <c r="BZ251" s="219"/>
      <c r="CA251" s="219"/>
      <c r="CB251" s="219"/>
      <c r="CC251" s="219"/>
      <c r="CD251" s="219"/>
      <c r="CE251" s="219"/>
      <c r="CF251" s="219"/>
    </row>
    <row r="252" spans="1:84" s="246" customFormat="1" ht="18" customHeight="1" x14ac:dyDescent="0.25">
      <c r="A252" s="832"/>
      <c r="B252" s="834"/>
      <c r="C252" s="831"/>
      <c r="D252" s="513" t="s">
        <v>36</v>
      </c>
      <c r="E252" s="466">
        <v>200000000</v>
      </c>
      <c r="F252" s="466"/>
      <c r="G252" s="466">
        <v>200000000</v>
      </c>
      <c r="H252" s="466">
        <v>200000000</v>
      </c>
      <c r="I252" s="468">
        <v>200000000</v>
      </c>
      <c r="J252" s="214"/>
      <c r="K252" s="214"/>
      <c r="L252" s="214"/>
      <c r="M252" s="420"/>
      <c r="N252" s="423"/>
      <c r="O252" s="214"/>
      <c r="P252" s="821"/>
      <c r="Q252" s="821"/>
      <c r="R252" s="821"/>
      <c r="S252" s="821"/>
      <c r="T252" s="821"/>
      <c r="U252" s="821"/>
      <c r="V252" s="821"/>
      <c r="W252" s="821"/>
      <c r="X252" s="821"/>
      <c r="Y252" s="821"/>
      <c r="Z252" s="823"/>
      <c r="AA252" s="1"/>
      <c r="AB252" s="1"/>
      <c r="AC252" s="1"/>
      <c r="AD252" s="1"/>
      <c r="AE252" s="1"/>
      <c r="AF252" s="1"/>
      <c r="AG252" s="1"/>
      <c r="AH252" s="1"/>
      <c r="AI252" s="1"/>
      <c r="AJ252" s="1"/>
      <c r="AK252" s="1"/>
      <c r="AL252" s="1"/>
      <c r="AM252" s="1"/>
      <c r="AN252" s="1"/>
      <c r="AO252" s="1"/>
      <c r="AP252" s="1"/>
      <c r="AQ252" s="441"/>
      <c r="AR252" s="440"/>
      <c r="AS252" s="219"/>
      <c r="AT252" s="219"/>
      <c r="AU252" s="219"/>
      <c r="AV252" s="219"/>
      <c r="AW252" s="219"/>
      <c r="AX252" s="219"/>
      <c r="AY252" s="219"/>
      <c r="AZ252" s="219"/>
      <c r="BA252" s="219"/>
      <c r="BB252" s="219"/>
      <c r="BC252" s="219"/>
      <c r="BD252" s="219"/>
      <c r="BE252" s="219"/>
      <c r="BF252" s="219"/>
      <c r="BG252" s="219"/>
      <c r="BH252" s="219"/>
      <c r="BI252" s="219"/>
      <c r="BJ252" s="219"/>
      <c r="BK252" s="219"/>
      <c r="BL252" s="219"/>
      <c r="BM252" s="219"/>
      <c r="BN252" s="219"/>
      <c r="BO252" s="219"/>
      <c r="BP252" s="219"/>
      <c r="BQ252" s="219"/>
      <c r="BR252" s="219"/>
      <c r="BS252" s="219"/>
      <c r="BT252" s="219"/>
      <c r="BU252" s="219"/>
      <c r="BV252" s="219"/>
      <c r="BW252" s="219"/>
      <c r="BX252" s="219"/>
      <c r="BY252" s="219"/>
      <c r="BZ252" s="219"/>
      <c r="CA252" s="219"/>
      <c r="CB252" s="219"/>
      <c r="CC252" s="219"/>
      <c r="CD252" s="219"/>
      <c r="CE252" s="219"/>
      <c r="CF252" s="219"/>
    </row>
    <row r="253" spans="1:84" s="246" customFormat="1" ht="18" customHeight="1" x14ac:dyDescent="0.25">
      <c r="A253" s="832"/>
      <c r="B253" s="834"/>
      <c r="C253" s="831"/>
      <c r="D253" s="513" t="s">
        <v>37</v>
      </c>
      <c r="E253" s="463"/>
      <c r="F253" s="463"/>
      <c r="G253" s="463"/>
      <c r="H253" s="463"/>
      <c r="I253" s="468"/>
      <c r="J253" s="214"/>
      <c r="K253" s="214"/>
      <c r="L253" s="214"/>
      <c r="M253" s="420"/>
      <c r="N253" s="423"/>
      <c r="O253" s="214"/>
      <c r="P253" s="821"/>
      <c r="Q253" s="821"/>
      <c r="R253" s="821"/>
      <c r="S253" s="821"/>
      <c r="T253" s="821"/>
      <c r="U253" s="821"/>
      <c r="V253" s="821"/>
      <c r="W253" s="821"/>
      <c r="X253" s="821"/>
      <c r="Y253" s="821"/>
      <c r="Z253" s="823"/>
      <c r="AA253" s="1"/>
      <c r="AB253" s="1"/>
      <c r="AC253" s="1"/>
      <c r="AD253" s="1"/>
      <c r="AE253" s="1"/>
      <c r="AF253" s="1"/>
      <c r="AG253" s="1"/>
      <c r="AH253" s="1"/>
      <c r="AI253" s="1"/>
      <c r="AJ253" s="1"/>
      <c r="AK253" s="1"/>
      <c r="AL253" s="1"/>
      <c r="AM253" s="1"/>
      <c r="AN253" s="1"/>
      <c r="AO253" s="1"/>
      <c r="AP253" s="1"/>
      <c r="AQ253" s="439"/>
      <c r="AR253" s="440"/>
      <c r="AS253" s="219"/>
      <c r="AT253" s="219"/>
      <c r="AU253" s="219"/>
      <c r="AV253" s="219"/>
      <c r="AW253" s="219"/>
      <c r="AX253" s="219"/>
      <c r="AY253" s="219"/>
      <c r="AZ253" s="219"/>
      <c r="BA253" s="219"/>
      <c r="BB253" s="219"/>
      <c r="BC253" s="219"/>
      <c r="BD253" s="219"/>
      <c r="BE253" s="219"/>
      <c r="BF253" s="219"/>
      <c r="BG253" s="219"/>
      <c r="BH253" s="219"/>
      <c r="BI253" s="219"/>
      <c r="BJ253" s="219"/>
      <c r="BK253" s="219"/>
      <c r="BL253" s="219"/>
      <c r="BM253" s="219"/>
      <c r="BN253" s="219"/>
      <c r="BO253" s="219"/>
      <c r="BP253" s="219"/>
      <c r="BQ253" s="219"/>
      <c r="BR253" s="219"/>
      <c r="BS253" s="219"/>
      <c r="BT253" s="219"/>
      <c r="BU253" s="219"/>
      <c r="BV253" s="219"/>
      <c r="BW253" s="219"/>
      <c r="BX253" s="219"/>
      <c r="BY253" s="219"/>
      <c r="BZ253" s="219"/>
      <c r="CA253" s="219"/>
      <c r="CB253" s="219"/>
      <c r="CC253" s="219"/>
      <c r="CD253" s="219"/>
      <c r="CE253" s="219"/>
      <c r="CF253" s="219"/>
    </row>
    <row r="254" spans="1:84" s="246" customFormat="1" ht="18" customHeight="1" thickBot="1" x14ac:dyDescent="0.3">
      <c r="A254" s="833"/>
      <c r="B254" s="835"/>
      <c r="C254" s="836"/>
      <c r="D254" s="554" t="s">
        <v>38</v>
      </c>
      <c r="E254" s="555"/>
      <c r="F254" s="555"/>
      <c r="G254" s="555"/>
      <c r="H254" s="555"/>
      <c r="I254" s="464"/>
      <c r="J254" s="221"/>
      <c r="K254" s="221"/>
      <c r="L254" s="221"/>
      <c r="M254" s="556"/>
      <c r="N254" s="557"/>
      <c r="O254" s="221"/>
      <c r="P254" s="822"/>
      <c r="Q254" s="822"/>
      <c r="R254" s="822"/>
      <c r="S254" s="822"/>
      <c r="T254" s="822"/>
      <c r="U254" s="822"/>
      <c r="V254" s="822"/>
      <c r="W254" s="822"/>
      <c r="X254" s="822"/>
      <c r="Y254" s="822"/>
      <c r="Z254" s="824"/>
      <c r="AA254" s="1"/>
      <c r="AB254" s="1"/>
      <c r="AC254" s="1"/>
      <c r="AD254" s="1"/>
      <c r="AE254" s="1"/>
      <c r="AF254" s="1"/>
      <c r="AG254" s="1"/>
      <c r="AH254" s="1"/>
      <c r="AI254" s="1"/>
      <c r="AJ254" s="1"/>
      <c r="AK254" s="1"/>
      <c r="AL254" s="1"/>
      <c r="AM254" s="1"/>
      <c r="AN254" s="1"/>
      <c r="AO254" s="1"/>
      <c r="AP254" s="1"/>
      <c r="AQ254" s="441"/>
      <c r="AR254" s="442"/>
      <c r="AS254" s="219"/>
      <c r="AT254" s="219"/>
      <c r="AU254" s="219"/>
      <c r="AV254" s="219"/>
      <c r="AW254" s="219"/>
      <c r="AX254" s="219"/>
      <c r="AY254" s="219"/>
      <c r="AZ254" s="219"/>
      <c r="BA254" s="219"/>
      <c r="BB254" s="219"/>
      <c r="BC254" s="219"/>
      <c r="BD254" s="219"/>
      <c r="BE254" s="219"/>
      <c r="BF254" s="219"/>
      <c r="BG254" s="219"/>
      <c r="BH254" s="219"/>
      <c r="BI254" s="219"/>
      <c r="BJ254" s="219"/>
      <c r="BK254" s="219"/>
      <c r="BL254" s="219"/>
      <c r="BM254" s="219"/>
      <c r="BN254" s="219"/>
      <c r="BO254" s="219"/>
      <c r="BP254" s="219"/>
      <c r="BQ254" s="219"/>
      <c r="BR254" s="219"/>
      <c r="BS254" s="219"/>
      <c r="BT254" s="219"/>
      <c r="BU254" s="219"/>
      <c r="BV254" s="219"/>
      <c r="BW254" s="219"/>
      <c r="BX254" s="219"/>
      <c r="BY254" s="219"/>
      <c r="BZ254" s="219"/>
      <c r="CA254" s="219"/>
      <c r="CB254" s="219"/>
      <c r="CC254" s="219"/>
      <c r="CD254" s="219"/>
      <c r="CE254" s="219"/>
      <c r="CF254" s="219"/>
    </row>
    <row r="255" spans="1:84" s="246" customFormat="1" ht="23.25" thickBot="1" x14ac:dyDescent="0.3">
      <c r="A255" s="825" t="s">
        <v>39</v>
      </c>
      <c r="B255" s="826"/>
      <c r="C255" s="826"/>
      <c r="D255" s="558" t="s">
        <v>40</v>
      </c>
      <c r="E255" s="559"/>
      <c r="F255" s="559"/>
      <c r="G255" s="560"/>
      <c r="H255" s="559"/>
      <c r="I255" s="559">
        <v>17048764052.000002</v>
      </c>
      <c r="J255" s="561"/>
      <c r="K255" s="561"/>
      <c r="L255" s="561"/>
      <c r="M255" s="562">
        <v>11435324404</v>
      </c>
      <c r="N255" s="563">
        <v>12035269486.3333</v>
      </c>
      <c r="O255" s="559"/>
      <c r="P255" s="564"/>
      <c r="Q255" s="564"/>
      <c r="R255" s="564"/>
      <c r="S255" s="564"/>
      <c r="T255" s="565"/>
      <c r="U255" s="565"/>
      <c r="V255" s="565"/>
      <c r="W255" s="565"/>
      <c r="X255" s="565"/>
      <c r="Y255" s="566"/>
      <c r="Z255" s="567"/>
      <c r="AA255" s="1"/>
      <c r="AB255" s="1"/>
      <c r="AC255" s="1"/>
      <c r="AD255" s="1"/>
      <c r="AE255" s="1"/>
      <c r="AF255" s="1"/>
      <c r="AG255" s="1"/>
      <c r="AH255" s="1"/>
      <c r="AI255" s="1"/>
      <c r="AJ255" s="1"/>
      <c r="AK255" s="1"/>
      <c r="AL255" s="1"/>
      <c r="AM255" s="1"/>
      <c r="AN255" s="1"/>
      <c r="AO255" s="1"/>
      <c r="AP255" s="1"/>
      <c r="AQ255" s="219"/>
      <c r="AR255" s="219"/>
      <c r="AS255" s="219"/>
      <c r="AT255" s="219"/>
      <c r="AU255" s="219"/>
      <c r="AV255" s="219"/>
      <c r="AW255" s="219"/>
      <c r="AX255" s="219"/>
      <c r="AY255" s="219"/>
      <c r="AZ255" s="219"/>
      <c r="BA255" s="219"/>
      <c r="BB255" s="219"/>
      <c r="BC255" s="219"/>
      <c r="BD255" s="219"/>
      <c r="BE255" s="219"/>
      <c r="BF255" s="219"/>
      <c r="BG255" s="219"/>
      <c r="BH255" s="219"/>
      <c r="BI255" s="219"/>
      <c r="BJ255" s="219"/>
      <c r="BK255" s="219"/>
      <c r="BL255" s="219"/>
      <c r="BM255" s="219"/>
      <c r="BN255" s="219"/>
      <c r="BO255" s="219"/>
      <c r="BP255" s="219"/>
      <c r="BQ255" s="219"/>
      <c r="BR255" s="219"/>
      <c r="BS255" s="219"/>
      <c r="BT255" s="219"/>
      <c r="BU255" s="219"/>
      <c r="BV255" s="219"/>
      <c r="BW255" s="219"/>
      <c r="BX255" s="219"/>
      <c r="BY255" s="219"/>
      <c r="BZ255" s="219"/>
      <c r="CA255" s="219"/>
      <c r="CB255" s="219"/>
      <c r="CC255" s="219"/>
      <c r="CD255" s="219"/>
      <c r="CE255" s="219"/>
      <c r="CF255" s="219"/>
    </row>
    <row r="256" spans="1:84" s="246" customFormat="1" ht="23.25" thickBot="1" x14ac:dyDescent="0.3">
      <c r="A256" s="827"/>
      <c r="B256" s="828"/>
      <c r="C256" s="828"/>
      <c r="D256" s="568" t="s">
        <v>41</v>
      </c>
      <c r="E256" s="569"/>
      <c r="F256" s="569">
        <v>11170866546.999998</v>
      </c>
      <c r="G256" s="570"/>
      <c r="H256" s="571"/>
      <c r="I256" s="571">
        <v>5717271504.996666</v>
      </c>
      <c r="J256" s="572"/>
      <c r="K256" s="572"/>
      <c r="L256" s="572"/>
      <c r="M256" s="572"/>
      <c r="N256" s="573">
        <v>4780973553.9966679</v>
      </c>
      <c r="O256" s="571"/>
      <c r="P256" s="574"/>
      <c r="Q256" s="574"/>
      <c r="R256" s="574"/>
      <c r="S256" s="574"/>
      <c r="T256" s="574"/>
      <c r="U256" s="574"/>
      <c r="V256" s="574"/>
      <c r="W256" s="829"/>
      <c r="X256" s="829"/>
      <c r="Y256" s="829"/>
      <c r="Z256" s="830"/>
      <c r="AA256" s="1"/>
      <c r="AB256" s="1"/>
      <c r="AC256" s="1"/>
      <c r="AD256" s="1"/>
      <c r="AE256" s="1"/>
      <c r="AF256" s="1"/>
      <c r="AG256" s="1"/>
      <c r="AH256" s="1"/>
      <c r="AI256" s="1"/>
      <c r="AJ256" s="1"/>
      <c r="AK256" s="1"/>
      <c r="AL256" s="1"/>
      <c r="AM256" s="1"/>
      <c r="AN256" s="1"/>
      <c r="AO256" s="1"/>
      <c r="AP256" s="1"/>
      <c r="AQ256" s="219"/>
      <c r="AR256" s="219"/>
      <c r="AS256" s="219"/>
      <c r="AT256" s="219"/>
      <c r="AU256" s="219"/>
      <c r="AV256" s="219"/>
      <c r="AW256" s="219"/>
      <c r="AX256" s="219"/>
      <c r="AY256" s="219"/>
      <c r="AZ256" s="219"/>
      <c r="BA256" s="219"/>
      <c r="BB256" s="219"/>
      <c r="BC256" s="219"/>
      <c r="BD256" s="219"/>
      <c r="BE256" s="219"/>
      <c r="BF256" s="219"/>
      <c r="BG256" s="219"/>
      <c r="BH256" s="219"/>
      <c r="BI256" s="219"/>
      <c r="BJ256" s="219"/>
      <c r="BK256" s="219"/>
      <c r="BL256" s="219"/>
      <c r="BM256" s="219"/>
      <c r="BN256" s="219"/>
      <c r="BO256" s="219"/>
      <c r="BP256" s="219"/>
      <c r="BQ256" s="219"/>
      <c r="BR256" s="219"/>
      <c r="BS256" s="219"/>
      <c r="BT256" s="219"/>
      <c r="BU256" s="219"/>
      <c r="BV256" s="219"/>
      <c r="BW256" s="219"/>
      <c r="BX256" s="219"/>
      <c r="BY256" s="219"/>
      <c r="BZ256" s="219"/>
      <c r="CA256" s="219"/>
      <c r="CB256" s="219"/>
      <c r="CC256" s="219"/>
      <c r="CD256" s="219"/>
      <c r="CE256" s="219"/>
      <c r="CF256" s="219"/>
    </row>
    <row r="257" spans="5:15" s="1" customFormat="1" x14ac:dyDescent="0.25">
      <c r="H257" s="246"/>
      <c r="I257" s="70"/>
      <c r="J257" s="70"/>
      <c r="K257" s="70"/>
      <c r="L257" s="70"/>
      <c r="M257" s="70"/>
      <c r="N257" s="575"/>
    </row>
    <row r="258" spans="5:15" s="1" customFormat="1" ht="18" customHeight="1" x14ac:dyDescent="0.25">
      <c r="I258" s="70"/>
      <c r="J258" s="70"/>
      <c r="K258" s="70"/>
      <c r="L258" s="576"/>
      <c r="M258" s="577"/>
      <c r="N258" s="575"/>
    </row>
    <row r="259" spans="5:15" s="1" customFormat="1" x14ac:dyDescent="0.25">
      <c r="I259" s="70"/>
      <c r="J259" s="70"/>
      <c r="K259" s="70"/>
      <c r="L259" s="577"/>
      <c r="M259" s="577"/>
      <c r="N259" s="575"/>
    </row>
    <row r="260" spans="5:15" s="1" customFormat="1" x14ac:dyDescent="0.25">
      <c r="I260" s="70"/>
      <c r="J260" s="70"/>
      <c r="K260" s="70"/>
      <c r="L260" s="577"/>
      <c r="M260" s="577"/>
      <c r="N260" s="575"/>
    </row>
    <row r="261" spans="5:15" s="1" customFormat="1" x14ac:dyDescent="0.25">
      <c r="I261" s="70"/>
      <c r="J261" s="70"/>
      <c r="K261" s="70"/>
      <c r="L261" s="70"/>
      <c r="M261" s="577"/>
      <c r="N261" s="575"/>
    </row>
    <row r="262" spans="5:15" s="1" customFormat="1" x14ac:dyDescent="0.25">
      <c r="I262" s="70"/>
      <c r="J262" s="70"/>
      <c r="K262" s="70"/>
      <c r="L262" s="70"/>
      <c r="M262" s="70"/>
      <c r="N262" s="575"/>
    </row>
    <row r="263" spans="5:15" s="1" customFormat="1" x14ac:dyDescent="0.25">
      <c r="N263" s="578"/>
    </row>
    <row r="264" spans="5:15" s="1" customFormat="1" x14ac:dyDescent="0.25">
      <c r="M264" s="579"/>
      <c r="N264" s="578"/>
    </row>
    <row r="265" spans="5:15" customFormat="1" x14ac:dyDescent="0.25">
      <c r="E265" s="1"/>
      <c r="F265" s="1"/>
      <c r="G265" s="1"/>
      <c r="H265" s="1"/>
      <c r="I265" s="1"/>
      <c r="J265" s="1"/>
      <c r="K265" s="1"/>
      <c r="L265" s="1"/>
      <c r="M265" s="1"/>
      <c r="N265" s="578"/>
      <c r="O265" s="1"/>
    </row>
    <row r="266" spans="5:15" customFormat="1" x14ac:dyDescent="0.25">
      <c r="E266" s="1"/>
      <c r="F266" s="1"/>
      <c r="G266" s="1"/>
      <c r="H266" s="1"/>
      <c r="I266" s="1"/>
      <c r="J266" s="1"/>
      <c r="K266" s="1"/>
      <c r="L266" s="1"/>
      <c r="M266" s="1"/>
      <c r="N266" s="578"/>
      <c r="O266" s="1"/>
    </row>
    <row r="267" spans="5:15" customFormat="1" x14ac:dyDescent="0.25">
      <c r="E267" s="1"/>
      <c r="F267" s="1"/>
      <c r="G267" s="1"/>
      <c r="H267" s="1"/>
      <c r="I267" s="1"/>
      <c r="J267" s="1"/>
      <c r="K267" s="1"/>
      <c r="L267" s="1"/>
      <c r="M267" s="1"/>
      <c r="N267" s="578"/>
      <c r="O267" s="1"/>
    </row>
    <row r="268" spans="5:15" customFormat="1" x14ac:dyDescent="0.25">
      <c r="E268" s="1"/>
      <c r="F268" s="1"/>
      <c r="G268" s="1"/>
      <c r="H268" s="1"/>
      <c r="I268" s="1"/>
      <c r="J268" s="1"/>
      <c r="K268" s="1"/>
      <c r="L268" s="1"/>
      <c r="M268" s="1"/>
      <c r="N268" s="578"/>
      <c r="O268" s="1"/>
    </row>
    <row r="269" spans="5:15" customFormat="1" x14ac:dyDescent="0.25">
      <c r="E269" s="1"/>
      <c r="F269" s="1"/>
      <c r="G269" s="1"/>
      <c r="H269" s="1"/>
      <c r="I269" s="1"/>
      <c r="J269" s="1"/>
      <c r="K269" s="1"/>
      <c r="L269" s="1"/>
      <c r="M269" s="1"/>
      <c r="N269" s="578"/>
      <c r="O269" s="1"/>
    </row>
    <row r="270" spans="5:15" customFormat="1" x14ac:dyDescent="0.25">
      <c r="E270" s="1"/>
      <c r="F270" s="1"/>
      <c r="G270" s="1"/>
      <c r="H270" s="1"/>
      <c r="I270" s="1"/>
      <c r="J270" s="1"/>
      <c r="K270" s="1"/>
      <c r="L270" s="1"/>
      <c r="M270" s="1"/>
      <c r="N270" s="578"/>
      <c r="O270" s="1"/>
    </row>
    <row r="271" spans="5:15" customFormat="1" x14ac:dyDescent="0.25">
      <c r="E271" s="1"/>
      <c r="F271" s="1"/>
      <c r="G271" s="1"/>
      <c r="H271" s="1"/>
      <c r="I271" s="1"/>
      <c r="J271" s="1"/>
      <c r="K271" s="1"/>
      <c r="L271" s="1"/>
      <c r="M271" s="1"/>
      <c r="N271" s="578"/>
      <c r="O271" s="1"/>
    </row>
    <row r="272" spans="5:15" customFormat="1" x14ac:dyDescent="0.25">
      <c r="E272" s="1"/>
      <c r="F272" s="1"/>
      <c r="G272" s="1"/>
      <c r="H272" s="1"/>
      <c r="I272" s="1"/>
      <c r="J272" s="1"/>
      <c r="K272" s="1"/>
      <c r="L272" s="1"/>
      <c r="M272" s="1"/>
      <c r="N272" s="578"/>
      <c r="O272" s="1"/>
    </row>
    <row r="273" spans="5:15" customFormat="1" x14ac:dyDescent="0.25">
      <c r="E273" s="1"/>
      <c r="F273" s="1"/>
      <c r="G273" s="1"/>
      <c r="H273" s="1"/>
      <c r="I273" s="1"/>
      <c r="J273" s="1"/>
      <c r="K273" s="1"/>
      <c r="L273" s="1"/>
      <c r="M273" s="1"/>
      <c r="N273" s="578"/>
      <c r="O273" s="1"/>
    </row>
    <row r="274" spans="5:15" customFormat="1" x14ac:dyDescent="0.25">
      <c r="E274" s="1"/>
      <c r="F274" s="1"/>
      <c r="G274" s="1"/>
      <c r="H274" s="1"/>
      <c r="I274" s="1"/>
      <c r="J274" s="1"/>
      <c r="K274" s="1"/>
      <c r="L274" s="1"/>
      <c r="M274" s="1"/>
      <c r="N274" s="578"/>
      <c r="O274" s="1"/>
    </row>
    <row r="275" spans="5:15" customFormat="1" x14ac:dyDescent="0.25">
      <c r="E275" s="1"/>
      <c r="F275" s="1"/>
      <c r="G275" s="1"/>
      <c r="H275" s="1"/>
      <c r="I275" s="1"/>
      <c r="J275" s="1"/>
      <c r="K275" s="1"/>
      <c r="L275" s="1"/>
      <c r="M275" s="1"/>
      <c r="N275" s="578"/>
      <c r="O275" s="1"/>
    </row>
    <row r="276" spans="5:15" customFormat="1" x14ac:dyDescent="0.25">
      <c r="E276" s="1"/>
      <c r="F276" s="1"/>
      <c r="G276" s="1"/>
      <c r="H276" s="1"/>
      <c r="I276" s="1"/>
      <c r="J276" s="1"/>
      <c r="K276" s="1"/>
      <c r="L276" s="1"/>
      <c r="M276" s="1"/>
      <c r="N276" s="578"/>
      <c r="O276" s="1"/>
    </row>
  </sheetData>
  <mergeCells count="681">
    <mergeCell ref="A1:D4"/>
    <mergeCell ref="E1:Z1"/>
    <mergeCell ref="E2:Z2"/>
    <mergeCell ref="F3:Z3"/>
    <mergeCell ref="F4:Z4"/>
    <mergeCell ref="A5:A6"/>
    <mergeCell ref="B5:B6"/>
    <mergeCell ref="C5:C6"/>
    <mergeCell ref="D5:D6"/>
    <mergeCell ref="E5:E6"/>
    <mergeCell ref="G5:J5"/>
    <mergeCell ref="L5:O5"/>
    <mergeCell ref="P5:T5"/>
    <mergeCell ref="U5:Z5"/>
    <mergeCell ref="A7:A10"/>
    <mergeCell ref="B7:B10"/>
    <mergeCell ref="C7:C10"/>
    <mergeCell ref="P7:P10"/>
    <mergeCell ref="Q7:Q10"/>
    <mergeCell ref="R7:R10"/>
    <mergeCell ref="U11:U14"/>
    <mergeCell ref="V11:V14"/>
    <mergeCell ref="W11:W14"/>
    <mergeCell ref="X11:X14"/>
    <mergeCell ref="Y11:Y14"/>
    <mergeCell ref="Z11:Z14"/>
    <mergeCell ref="Y7:Y10"/>
    <mergeCell ref="Z7:Z10"/>
    <mergeCell ref="A11:A14"/>
    <mergeCell ref="B11:B14"/>
    <mergeCell ref="C11:C14"/>
    <mergeCell ref="P11:P14"/>
    <mergeCell ref="Q11:Q14"/>
    <mergeCell ref="R11:R14"/>
    <mergeCell ref="S11:S14"/>
    <mergeCell ref="T11:T14"/>
    <mergeCell ref="S7:S10"/>
    <mergeCell ref="T7:T10"/>
    <mergeCell ref="U7:U10"/>
    <mergeCell ref="V7:V10"/>
    <mergeCell ref="W7:W10"/>
    <mergeCell ref="X7:X10"/>
    <mergeCell ref="C23:C26"/>
    <mergeCell ref="P23:P26"/>
    <mergeCell ref="Q23:Q26"/>
    <mergeCell ref="R23:R26"/>
    <mergeCell ref="S23:S26"/>
    <mergeCell ref="T23:T26"/>
    <mergeCell ref="Y15:Y18"/>
    <mergeCell ref="Z15:Z18"/>
    <mergeCell ref="C19:C22"/>
    <mergeCell ref="P19:P22"/>
    <mergeCell ref="Q19:Q22"/>
    <mergeCell ref="R19:R22"/>
    <mergeCell ref="S19:S22"/>
    <mergeCell ref="T19:T22"/>
    <mergeCell ref="U19:U22"/>
    <mergeCell ref="V19:V22"/>
    <mergeCell ref="S15:S18"/>
    <mergeCell ref="T15:T18"/>
    <mergeCell ref="U15:U18"/>
    <mergeCell ref="V15:V18"/>
    <mergeCell ref="W15:W18"/>
    <mergeCell ref="X15:X18"/>
    <mergeCell ref="C15:C18"/>
    <mergeCell ref="P15:P18"/>
    <mergeCell ref="U23:U26"/>
    <mergeCell ref="V23:V26"/>
    <mergeCell ref="W23:W26"/>
    <mergeCell ref="X23:X26"/>
    <mergeCell ref="Y23:Y26"/>
    <mergeCell ref="Z23:Z26"/>
    <mergeCell ref="W19:W22"/>
    <mergeCell ref="X19:X22"/>
    <mergeCell ref="Y19:Y22"/>
    <mergeCell ref="Z19:Z22"/>
    <mergeCell ref="Y27:Y30"/>
    <mergeCell ref="Z27:Z30"/>
    <mergeCell ref="C31:C34"/>
    <mergeCell ref="A35:A38"/>
    <mergeCell ref="B35:B38"/>
    <mergeCell ref="C35:C38"/>
    <mergeCell ref="P35:P38"/>
    <mergeCell ref="Q35:Q38"/>
    <mergeCell ref="R35:R38"/>
    <mergeCell ref="S35:S38"/>
    <mergeCell ref="S27:S30"/>
    <mergeCell ref="T27:T30"/>
    <mergeCell ref="U27:U30"/>
    <mergeCell ref="V27:V30"/>
    <mergeCell ref="W27:W30"/>
    <mergeCell ref="X27:X30"/>
    <mergeCell ref="A15:A34"/>
    <mergeCell ref="B15:B34"/>
    <mergeCell ref="Q15:Q18"/>
    <mergeCell ref="R15:R18"/>
    <mergeCell ref="C27:C30"/>
    <mergeCell ref="P27:P30"/>
    <mergeCell ref="Q27:Q30"/>
    <mergeCell ref="R27:R30"/>
    <mergeCell ref="Z35:Z38"/>
    <mergeCell ref="A39:A76"/>
    <mergeCell ref="B39:B76"/>
    <mergeCell ref="C39:C44"/>
    <mergeCell ref="P39:P44"/>
    <mergeCell ref="Q39:Q44"/>
    <mergeCell ref="R39:R44"/>
    <mergeCell ref="S39:S44"/>
    <mergeCell ref="T39:T44"/>
    <mergeCell ref="U39:U44"/>
    <mergeCell ref="T35:T38"/>
    <mergeCell ref="U35:U38"/>
    <mergeCell ref="V35:V38"/>
    <mergeCell ref="W35:W38"/>
    <mergeCell ref="X35:X38"/>
    <mergeCell ref="Y35:Y38"/>
    <mergeCell ref="V39:V44"/>
    <mergeCell ref="W39:W44"/>
    <mergeCell ref="X39:X44"/>
    <mergeCell ref="Y39:Y44"/>
    <mergeCell ref="Z39:Z44"/>
    <mergeCell ref="C45:C48"/>
    <mergeCell ref="P45:P48"/>
    <mergeCell ref="Q45:Q48"/>
    <mergeCell ref="R45:R48"/>
    <mergeCell ref="S45:S48"/>
    <mergeCell ref="Z45:Z48"/>
    <mergeCell ref="C49:C52"/>
    <mergeCell ref="P49:P52"/>
    <mergeCell ref="Q49:Q52"/>
    <mergeCell ref="R49:R52"/>
    <mergeCell ref="S49:S52"/>
    <mergeCell ref="T49:T52"/>
    <mergeCell ref="U49:U52"/>
    <mergeCell ref="V49:V52"/>
    <mergeCell ref="W49:W52"/>
    <mergeCell ref="T45:T48"/>
    <mergeCell ref="U45:U48"/>
    <mergeCell ref="V45:V48"/>
    <mergeCell ref="W45:W48"/>
    <mergeCell ref="X45:X48"/>
    <mergeCell ref="Y45:Y48"/>
    <mergeCell ref="X49:X52"/>
    <mergeCell ref="Y49:Y52"/>
    <mergeCell ref="Z49:Z52"/>
    <mergeCell ref="C53:C56"/>
    <mergeCell ref="P53:P56"/>
    <mergeCell ref="Q53:Q56"/>
    <mergeCell ref="R53:R56"/>
    <mergeCell ref="S53:S56"/>
    <mergeCell ref="T53:T56"/>
    <mergeCell ref="U53:U56"/>
    <mergeCell ref="V53:V56"/>
    <mergeCell ref="W53:W56"/>
    <mergeCell ref="X53:X56"/>
    <mergeCell ref="Y53:Y56"/>
    <mergeCell ref="Z53:Z56"/>
    <mergeCell ref="C57:C60"/>
    <mergeCell ref="P57:P60"/>
    <mergeCell ref="Q57:Q60"/>
    <mergeCell ref="R57:R60"/>
    <mergeCell ref="S57:S60"/>
    <mergeCell ref="Z57:Z60"/>
    <mergeCell ref="C61:C64"/>
    <mergeCell ref="P61:P64"/>
    <mergeCell ref="Q61:Q64"/>
    <mergeCell ref="R61:R64"/>
    <mergeCell ref="S61:S64"/>
    <mergeCell ref="T61:T64"/>
    <mergeCell ref="U61:U64"/>
    <mergeCell ref="V61:V64"/>
    <mergeCell ref="W61:W64"/>
    <mergeCell ref="T57:T60"/>
    <mergeCell ref="U57:U60"/>
    <mergeCell ref="V57:V60"/>
    <mergeCell ref="W57:W60"/>
    <mergeCell ref="X57:X60"/>
    <mergeCell ref="Y57:Y60"/>
    <mergeCell ref="X61:X64"/>
    <mergeCell ref="Y61:Y64"/>
    <mergeCell ref="Z61:Z64"/>
    <mergeCell ref="C65:C68"/>
    <mergeCell ref="P65:P68"/>
    <mergeCell ref="Q65:Q68"/>
    <mergeCell ref="R65:R68"/>
    <mergeCell ref="S65:S68"/>
    <mergeCell ref="T65:T68"/>
    <mergeCell ref="U65:U68"/>
    <mergeCell ref="V65:V68"/>
    <mergeCell ref="W65:W68"/>
    <mergeCell ref="X65:X68"/>
    <mergeCell ref="Y65:Y68"/>
    <mergeCell ref="Z65:Z68"/>
    <mergeCell ref="C69:C72"/>
    <mergeCell ref="P69:P72"/>
    <mergeCell ref="Q69:Q72"/>
    <mergeCell ref="R69:R72"/>
    <mergeCell ref="S69:S72"/>
    <mergeCell ref="Z77:Z80"/>
    <mergeCell ref="Z69:Z72"/>
    <mergeCell ref="C73:C76"/>
    <mergeCell ref="A77:A80"/>
    <mergeCell ref="B77:B80"/>
    <mergeCell ref="C77:C80"/>
    <mergeCell ref="P77:P80"/>
    <mergeCell ref="Q77:Q80"/>
    <mergeCell ref="R77:R80"/>
    <mergeCell ref="S77:S80"/>
    <mergeCell ref="T77:T80"/>
    <mergeCell ref="T69:T72"/>
    <mergeCell ref="U69:U72"/>
    <mergeCell ref="V69:V72"/>
    <mergeCell ref="W69:W72"/>
    <mergeCell ref="X69:X72"/>
    <mergeCell ref="Y69:Y72"/>
    <mergeCell ref="C81:C84"/>
    <mergeCell ref="P81:P84"/>
    <mergeCell ref="Q81:Q84"/>
    <mergeCell ref="R81:R84"/>
    <mergeCell ref="U77:U80"/>
    <mergeCell ref="V77:V80"/>
    <mergeCell ref="W77:W80"/>
    <mergeCell ref="X77:X80"/>
    <mergeCell ref="Y77:Y80"/>
    <mergeCell ref="U85:U88"/>
    <mergeCell ref="V85:V88"/>
    <mergeCell ref="W85:W88"/>
    <mergeCell ref="X85:X88"/>
    <mergeCell ref="Y85:Y88"/>
    <mergeCell ref="Z85:Z88"/>
    <mergeCell ref="Y81:Y84"/>
    <mergeCell ref="Z81:Z84"/>
    <mergeCell ref="A85:A104"/>
    <mergeCell ref="B85:B104"/>
    <mergeCell ref="C85:C88"/>
    <mergeCell ref="P85:P88"/>
    <mergeCell ref="Q85:Q88"/>
    <mergeCell ref="R85:R88"/>
    <mergeCell ref="S85:S88"/>
    <mergeCell ref="T85:T88"/>
    <mergeCell ref="S81:S84"/>
    <mergeCell ref="T81:T84"/>
    <mergeCell ref="U81:U84"/>
    <mergeCell ref="V81:V84"/>
    <mergeCell ref="W81:W84"/>
    <mergeCell ref="X81:X84"/>
    <mergeCell ref="A81:A84"/>
    <mergeCell ref="B81:B84"/>
    <mergeCell ref="U89:U92"/>
    <mergeCell ref="V89:V92"/>
    <mergeCell ref="W89:W92"/>
    <mergeCell ref="X89:X92"/>
    <mergeCell ref="Y89:Y92"/>
    <mergeCell ref="Z89:Z92"/>
    <mergeCell ref="C89:C92"/>
    <mergeCell ref="P89:P92"/>
    <mergeCell ref="Q89:Q92"/>
    <mergeCell ref="R89:R92"/>
    <mergeCell ref="S89:S92"/>
    <mergeCell ref="T89:T92"/>
    <mergeCell ref="U93:U96"/>
    <mergeCell ref="V93:V96"/>
    <mergeCell ref="W93:W96"/>
    <mergeCell ref="X93:X96"/>
    <mergeCell ref="Y93:Y96"/>
    <mergeCell ref="Z93:Z96"/>
    <mergeCell ref="C93:C96"/>
    <mergeCell ref="P93:P96"/>
    <mergeCell ref="Q93:Q96"/>
    <mergeCell ref="R93:R96"/>
    <mergeCell ref="S93:S96"/>
    <mergeCell ref="T93:T96"/>
    <mergeCell ref="X97:X100"/>
    <mergeCell ref="Y97:Y100"/>
    <mergeCell ref="Z97:Z100"/>
    <mergeCell ref="C97:C100"/>
    <mergeCell ref="P97:P100"/>
    <mergeCell ref="Q97:Q100"/>
    <mergeCell ref="R97:R100"/>
    <mergeCell ref="S97:S100"/>
    <mergeCell ref="T97:T100"/>
    <mergeCell ref="C101:C104"/>
    <mergeCell ref="A105:A108"/>
    <mergeCell ref="B105:B108"/>
    <mergeCell ref="C105:C108"/>
    <mergeCell ref="P105:P108"/>
    <mergeCell ref="Q105:Q108"/>
    <mergeCell ref="U97:U100"/>
    <mergeCell ref="V97:V100"/>
    <mergeCell ref="W97:W100"/>
    <mergeCell ref="X105:X108"/>
    <mergeCell ref="Y105:Y108"/>
    <mergeCell ref="Z105:Z108"/>
    <mergeCell ref="A109:A136"/>
    <mergeCell ref="B109:B136"/>
    <mergeCell ref="C109:C112"/>
    <mergeCell ref="P109:P112"/>
    <mergeCell ref="Q109:Q112"/>
    <mergeCell ref="R109:R112"/>
    <mergeCell ref="S109:S112"/>
    <mergeCell ref="R105:R108"/>
    <mergeCell ref="S105:S108"/>
    <mergeCell ref="T105:T108"/>
    <mergeCell ref="U105:U108"/>
    <mergeCell ref="V105:V108"/>
    <mergeCell ref="W105:W108"/>
    <mergeCell ref="Z109:Z112"/>
    <mergeCell ref="C113:C116"/>
    <mergeCell ref="P113:P116"/>
    <mergeCell ref="Q113:Q116"/>
    <mergeCell ref="R113:R116"/>
    <mergeCell ref="S113:S116"/>
    <mergeCell ref="T113:T116"/>
    <mergeCell ref="U113:U116"/>
    <mergeCell ref="V113:V116"/>
    <mergeCell ref="W113:W116"/>
    <mergeCell ref="T109:T112"/>
    <mergeCell ref="U109:U112"/>
    <mergeCell ref="V109:V112"/>
    <mergeCell ref="W109:W112"/>
    <mergeCell ref="X109:X112"/>
    <mergeCell ref="Y109:Y112"/>
    <mergeCell ref="X113:X116"/>
    <mergeCell ref="Y113:Y116"/>
    <mergeCell ref="Z113:Z116"/>
    <mergeCell ref="C117:C120"/>
    <mergeCell ref="P117:P120"/>
    <mergeCell ref="Q117:Q120"/>
    <mergeCell ref="R117:R120"/>
    <mergeCell ref="S117:S120"/>
    <mergeCell ref="T117:T120"/>
    <mergeCell ref="U117:U120"/>
    <mergeCell ref="V117:V120"/>
    <mergeCell ref="W117:W120"/>
    <mergeCell ref="X117:X120"/>
    <mergeCell ref="Y117:Y120"/>
    <mergeCell ref="Z117:Z120"/>
    <mergeCell ref="C121:C124"/>
    <mergeCell ref="P121:P124"/>
    <mergeCell ref="Q121:Q124"/>
    <mergeCell ref="R121:R124"/>
    <mergeCell ref="S121:S124"/>
    <mergeCell ref="Z121:Z124"/>
    <mergeCell ref="C125:C128"/>
    <mergeCell ref="P125:P128"/>
    <mergeCell ref="Q125:Q128"/>
    <mergeCell ref="R125:R128"/>
    <mergeCell ref="S125:S128"/>
    <mergeCell ref="T125:T128"/>
    <mergeCell ref="U125:U128"/>
    <mergeCell ref="V125:V128"/>
    <mergeCell ref="W125:W128"/>
    <mergeCell ref="T121:T124"/>
    <mergeCell ref="U121:U124"/>
    <mergeCell ref="V121:V124"/>
    <mergeCell ref="W121:W124"/>
    <mergeCell ref="X121:X124"/>
    <mergeCell ref="Y121:Y124"/>
    <mergeCell ref="V129:V132"/>
    <mergeCell ref="W129:W132"/>
    <mergeCell ref="X129:X132"/>
    <mergeCell ref="Y129:Y132"/>
    <mergeCell ref="Z129:Z132"/>
    <mergeCell ref="C133:C136"/>
    <mergeCell ref="X125:X128"/>
    <mergeCell ref="Y125:Y128"/>
    <mergeCell ref="Z125:Z128"/>
    <mergeCell ref="C129:C132"/>
    <mergeCell ref="P129:P132"/>
    <mergeCell ref="Q129:Q132"/>
    <mergeCell ref="R129:R132"/>
    <mergeCell ref="S129:S132"/>
    <mergeCell ref="T129:T132"/>
    <mergeCell ref="U129:U132"/>
    <mergeCell ref="C146:C149"/>
    <mergeCell ref="P146:P149"/>
    <mergeCell ref="Q146:Q149"/>
    <mergeCell ref="R146:R149"/>
    <mergeCell ref="S146:S149"/>
    <mergeCell ref="T146:T149"/>
    <mergeCell ref="Y137:Y140"/>
    <mergeCell ref="Z137:Z140"/>
    <mergeCell ref="C141:C145"/>
    <mergeCell ref="P141:P145"/>
    <mergeCell ref="Q141:Q145"/>
    <mergeCell ref="R141:R145"/>
    <mergeCell ref="S141:S145"/>
    <mergeCell ref="T141:T145"/>
    <mergeCell ref="U141:U145"/>
    <mergeCell ref="V141:V145"/>
    <mergeCell ref="S137:S140"/>
    <mergeCell ref="T137:T140"/>
    <mergeCell ref="U137:U140"/>
    <mergeCell ref="V137:V140"/>
    <mergeCell ref="W137:W140"/>
    <mergeCell ref="X137:X140"/>
    <mergeCell ref="C137:C140"/>
    <mergeCell ref="P137:P140"/>
    <mergeCell ref="U146:U149"/>
    <mergeCell ref="V146:V149"/>
    <mergeCell ref="W146:W149"/>
    <mergeCell ref="X146:X149"/>
    <mergeCell ref="Y146:Y149"/>
    <mergeCell ref="Z146:Z149"/>
    <mergeCell ref="W141:W145"/>
    <mergeCell ref="X141:X145"/>
    <mergeCell ref="Y141:Y145"/>
    <mergeCell ref="Z141:Z145"/>
    <mergeCell ref="Y150:Y153"/>
    <mergeCell ref="Z150:Z153"/>
    <mergeCell ref="C154:C157"/>
    <mergeCell ref="C158:C161"/>
    <mergeCell ref="A162:A173"/>
    <mergeCell ref="B162:B173"/>
    <mergeCell ref="C162:C165"/>
    <mergeCell ref="P162:P165"/>
    <mergeCell ref="Q162:Q165"/>
    <mergeCell ref="R162:R165"/>
    <mergeCell ref="S150:S153"/>
    <mergeCell ref="T150:T153"/>
    <mergeCell ref="U150:U153"/>
    <mergeCell ref="V150:V153"/>
    <mergeCell ref="W150:W153"/>
    <mergeCell ref="X150:X153"/>
    <mergeCell ref="A137:A161"/>
    <mergeCell ref="B137:B161"/>
    <mergeCell ref="Q137:Q140"/>
    <mergeCell ref="R137:R140"/>
    <mergeCell ref="C150:C153"/>
    <mergeCell ref="P150:P153"/>
    <mergeCell ref="Q150:Q153"/>
    <mergeCell ref="R150:R153"/>
    <mergeCell ref="Y162:Y165"/>
    <mergeCell ref="Z162:Z165"/>
    <mergeCell ref="C166:C169"/>
    <mergeCell ref="P166:P169"/>
    <mergeCell ref="Q166:Q169"/>
    <mergeCell ref="R166:R169"/>
    <mergeCell ref="S166:S169"/>
    <mergeCell ref="T166:T169"/>
    <mergeCell ref="U166:U169"/>
    <mergeCell ref="V166:V169"/>
    <mergeCell ref="S162:S165"/>
    <mergeCell ref="T162:T165"/>
    <mergeCell ref="U162:U165"/>
    <mergeCell ref="V162:V165"/>
    <mergeCell ref="W162:W165"/>
    <mergeCell ref="X162:X165"/>
    <mergeCell ref="W166:W169"/>
    <mergeCell ref="X166:X169"/>
    <mergeCell ref="Y166:Y169"/>
    <mergeCell ref="Z166:Z169"/>
    <mergeCell ref="C170:C173"/>
    <mergeCell ref="A174:A186"/>
    <mergeCell ref="B174:B186"/>
    <mergeCell ref="C174:C177"/>
    <mergeCell ref="P174:P177"/>
    <mergeCell ref="Q174:Q177"/>
    <mergeCell ref="X174:X177"/>
    <mergeCell ref="Y174:Y177"/>
    <mergeCell ref="Z174:Z177"/>
    <mergeCell ref="C178:C182"/>
    <mergeCell ref="P178:P182"/>
    <mergeCell ref="Q178:Q179"/>
    <mergeCell ref="R178:R179"/>
    <mergeCell ref="S178:S179"/>
    <mergeCell ref="T178:T179"/>
    <mergeCell ref="U178:U179"/>
    <mergeCell ref="R174:R177"/>
    <mergeCell ref="S174:S177"/>
    <mergeCell ref="T174:T177"/>
    <mergeCell ref="U174:U177"/>
    <mergeCell ref="V174:V177"/>
    <mergeCell ref="W174:W177"/>
    <mergeCell ref="V178:V179"/>
    <mergeCell ref="W178:W179"/>
    <mergeCell ref="X178:X179"/>
    <mergeCell ref="Y178:Y179"/>
    <mergeCell ref="Z178:Z179"/>
    <mergeCell ref="Q181:Q182"/>
    <mergeCell ref="R181:R182"/>
    <mergeCell ref="S181:S182"/>
    <mergeCell ref="T181:T182"/>
    <mergeCell ref="U181:U182"/>
    <mergeCell ref="C187:C190"/>
    <mergeCell ref="P187:P190"/>
    <mergeCell ref="Q187:Q190"/>
    <mergeCell ref="R187:R190"/>
    <mergeCell ref="V181:V182"/>
    <mergeCell ref="W181:W182"/>
    <mergeCell ref="X181:X182"/>
    <mergeCell ref="Y181:Y182"/>
    <mergeCell ref="Z181:Z182"/>
    <mergeCell ref="C183:C186"/>
    <mergeCell ref="U191:U194"/>
    <mergeCell ref="V191:V194"/>
    <mergeCell ref="W191:W194"/>
    <mergeCell ref="X191:X194"/>
    <mergeCell ref="Y191:Y194"/>
    <mergeCell ref="Z191:Z194"/>
    <mergeCell ref="Y187:Y190"/>
    <mergeCell ref="Z187:Z190"/>
    <mergeCell ref="A191:A194"/>
    <mergeCell ref="B191:B194"/>
    <mergeCell ref="C191:C194"/>
    <mergeCell ref="P191:P194"/>
    <mergeCell ref="Q191:Q194"/>
    <mergeCell ref="R191:R194"/>
    <mergeCell ref="S191:S194"/>
    <mergeCell ref="T191:T194"/>
    <mergeCell ref="S187:S190"/>
    <mergeCell ref="T187:T190"/>
    <mergeCell ref="U187:U190"/>
    <mergeCell ref="V187:V190"/>
    <mergeCell ref="W187:W190"/>
    <mergeCell ref="X187:X190"/>
    <mergeCell ref="A187:A190"/>
    <mergeCell ref="B187:B190"/>
    <mergeCell ref="Y195:Y198"/>
    <mergeCell ref="Z195:Z198"/>
    <mergeCell ref="C199:C202"/>
    <mergeCell ref="P199:P202"/>
    <mergeCell ref="Q199:Q202"/>
    <mergeCell ref="R199:R202"/>
    <mergeCell ref="S199:S202"/>
    <mergeCell ref="T199:T202"/>
    <mergeCell ref="U199:U202"/>
    <mergeCell ref="V199:V202"/>
    <mergeCell ref="S195:S198"/>
    <mergeCell ref="T195:T198"/>
    <mergeCell ref="U195:U198"/>
    <mergeCell ref="V195:V198"/>
    <mergeCell ref="W195:W198"/>
    <mergeCell ref="X195:X198"/>
    <mergeCell ref="C195:C198"/>
    <mergeCell ref="P195:P198"/>
    <mergeCell ref="Q195:Q198"/>
    <mergeCell ref="R195:R198"/>
    <mergeCell ref="W203:W206"/>
    <mergeCell ref="X203:X206"/>
    <mergeCell ref="Y203:Y206"/>
    <mergeCell ref="Z203:Z206"/>
    <mergeCell ref="W199:W202"/>
    <mergeCell ref="X199:X202"/>
    <mergeCell ref="Y199:Y202"/>
    <mergeCell ref="Z199:Z202"/>
    <mergeCell ref="C203:C206"/>
    <mergeCell ref="P203:P206"/>
    <mergeCell ref="Q203:Q206"/>
    <mergeCell ref="R203:R206"/>
    <mergeCell ref="S203:S206"/>
    <mergeCell ref="T203:T206"/>
    <mergeCell ref="A211:A226"/>
    <mergeCell ref="B211:B226"/>
    <mergeCell ref="C211:C214"/>
    <mergeCell ref="P211:P214"/>
    <mergeCell ref="Q211:Q214"/>
    <mergeCell ref="R211:R214"/>
    <mergeCell ref="C223:C226"/>
    <mergeCell ref="U203:U206"/>
    <mergeCell ref="V203:V206"/>
    <mergeCell ref="A195:A210"/>
    <mergeCell ref="B195:B210"/>
    <mergeCell ref="C207:C210"/>
    <mergeCell ref="C219:C222"/>
    <mergeCell ref="P219:P222"/>
    <mergeCell ref="Q219:Q222"/>
    <mergeCell ref="R219:R222"/>
    <mergeCell ref="S219:S222"/>
    <mergeCell ref="T219:T222"/>
    <mergeCell ref="Y211:Y214"/>
    <mergeCell ref="Z211:Z214"/>
    <mergeCell ref="C215:C218"/>
    <mergeCell ref="P215:P218"/>
    <mergeCell ref="Q215:Q218"/>
    <mergeCell ref="R215:R218"/>
    <mergeCell ref="S215:S218"/>
    <mergeCell ref="T215:T218"/>
    <mergeCell ref="U215:U218"/>
    <mergeCell ref="V215:V218"/>
    <mergeCell ref="S211:S214"/>
    <mergeCell ref="T211:T214"/>
    <mergeCell ref="U211:U214"/>
    <mergeCell ref="V211:V214"/>
    <mergeCell ref="W211:W214"/>
    <mergeCell ref="X211:X214"/>
    <mergeCell ref="U219:U222"/>
    <mergeCell ref="V219:V222"/>
    <mergeCell ref="W219:W222"/>
    <mergeCell ref="X219:X222"/>
    <mergeCell ref="Y219:Y222"/>
    <mergeCell ref="Z219:Z222"/>
    <mergeCell ref="W215:W218"/>
    <mergeCell ref="X215:X218"/>
    <mergeCell ref="Y215:Y218"/>
    <mergeCell ref="Z215:Z218"/>
    <mergeCell ref="Z231:Z234"/>
    <mergeCell ref="Y227:Y230"/>
    <mergeCell ref="Z227:Z230"/>
    <mergeCell ref="A231:A234"/>
    <mergeCell ref="B231:B234"/>
    <mergeCell ref="C231:C234"/>
    <mergeCell ref="P231:P234"/>
    <mergeCell ref="Q231:Q234"/>
    <mergeCell ref="R231:R234"/>
    <mergeCell ref="S231:S234"/>
    <mergeCell ref="T231:T234"/>
    <mergeCell ref="S227:S230"/>
    <mergeCell ref="T227:T230"/>
    <mergeCell ref="U227:U230"/>
    <mergeCell ref="V227:V230"/>
    <mergeCell ref="W227:W230"/>
    <mergeCell ref="X227:X230"/>
    <mergeCell ref="A227:A230"/>
    <mergeCell ref="B227:B230"/>
    <mergeCell ref="C227:C230"/>
    <mergeCell ref="P227:P230"/>
    <mergeCell ref="Q227:Q230"/>
    <mergeCell ref="R227:R230"/>
    <mergeCell ref="C235:C238"/>
    <mergeCell ref="P235:P238"/>
    <mergeCell ref="Q235:Q238"/>
    <mergeCell ref="R235:R238"/>
    <mergeCell ref="U231:U234"/>
    <mergeCell ref="V231:V234"/>
    <mergeCell ref="W231:W234"/>
    <mergeCell ref="X231:X234"/>
    <mergeCell ref="Y231:Y234"/>
    <mergeCell ref="U239:U242"/>
    <mergeCell ref="V239:V242"/>
    <mergeCell ref="W239:W242"/>
    <mergeCell ref="X239:X242"/>
    <mergeCell ref="Y239:Y242"/>
    <mergeCell ref="Z239:Z242"/>
    <mergeCell ref="Y235:Y238"/>
    <mergeCell ref="Z235:Z238"/>
    <mergeCell ref="A239:A250"/>
    <mergeCell ref="B239:B250"/>
    <mergeCell ref="C239:C242"/>
    <mergeCell ref="P239:P242"/>
    <mergeCell ref="Q239:Q242"/>
    <mergeCell ref="R239:R242"/>
    <mergeCell ref="S239:S242"/>
    <mergeCell ref="T239:T242"/>
    <mergeCell ref="S235:S238"/>
    <mergeCell ref="T235:T238"/>
    <mergeCell ref="U235:U238"/>
    <mergeCell ref="V235:V238"/>
    <mergeCell ref="W235:W238"/>
    <mergeCell ref="X235:X238"/>
    <mergeCell ref="A235:A238"/>
    <mergeCell ref="B235:B238"/>
    <mergeCell ref="X243:X246"/>
    <mergeCell ref="Y243:Y246"/>
    <mergeCell ref="Z243:Z246"/>
    <mergeCell ref="C243:C246"/>
    <mergeCell ref="P243:P246"/>
    <mergeCell ref="Q243:Q246"/>
    <mergeCell ref="R243:R246"/>
    <mergeCell ref="S243:S246"/>
    <mergeCell ref="T243:T246"/>
    <mergeCell ref="C247:C250"/>
    <mergeCell ref="A251:A254"/>
    <mergeCell ref="B251:B254"/>
    <mergeCell ref="C251:C254"/>
    <mergeCell ref="P251:P254"/>
    <mergeCell ref="Q251:Q254"/>
    <mergeCell ref="U243:U246"/>
    <mergeCell ref="V243:V246"/>
    <mergeCell ref="W243:W246"/>
    <mergeCell ref="X251:X254"/>
    <mergeCell ref="Y251:Y254"/>
    <mergeCell ref="Z251:Z254"/>
    <mergeCell ref="A255:C256"/>
    <mergeCell ref="W256:Z256"/>
    <mergeCell ref="R251:R254"/>
    <mergeCell ref="S251:S254"/>
    <mergeCell ref="T251:T254"/>
    <mergeCell ref="U251:U254"/>
    <mergeCell ref="V251:V254"/>
    <mergeCell ref="W251:W254"/>
  </mergeCells>
  <pageMargins left="0" right="0" top="0" bottom="0" header="0" footer="0"/>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TERRITORIALIZACIÓN</vt:lpstr>
      <vt:lpstr>TERRITORIALIZACIÓN!_8_1_LOCALIDADES</vt:lpstr>
      <vt:lpstr>GESTIÓN!Área_de_impresión</vt:lpstr>
      <vt:lpstr>INVERSIÓN!Área_de_impresión</vt:lpstr>
      <vt:lpstr>INVERSIÓN!Títulos_a_imprimir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2014-06-04T20:08:47Z</cp:lastPrinted>
  <dcterms:created xsi:type="dcterms:W3CDTF">2010-03-25T16:40:43Z</dcterms:created>
  <dcterms:modified xsi:type="dcterms:W3CDTF">2019-03-04T17:21:14Z</dcterms:modified>
</cp:coreProperties>
</file>