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fileSharing readOnlyRecommended="1"/>
  <workbookPr defaultThemeVersion="124226"/>
  <mc:AlternateContent xmlns:mc="http://schemas.openxmlformats.org/markup-compatibility/2006">
    <mc:Choice Requires="x15">
      <x15ac:absPath xmlns:x15ac="http://schemas.microsoft.com/office/spreadsheetml/2010/11/ac" url="C:\Users\marcela.reyes\Documents\ARCHIVOS SECRETARIA DE AMBIENTE\PLANES DE ACCIÓN\1150\"/>
    </mc:Choice>
  </mc:AlternateContent>
  <xr:revisionPtr revIDLastSave="0" documentId="8_{7195A846-8276-4A40-B855-58D8482AACE5}" xr6:coauthVersionLast="36" xr6:coauthVersionMax="36" xr10:uidLastSave="{00000000-0000-0000-0000-000000000000}"/>
  <bookViews>
    <workbookView xWindow="0" yWindow="0" windowWidth="24000" windowHeight="10920" tabRatio="603" xr2:uid="{00000000-000D-0000-FFFF-FFFF00000000}"/>
  </bookViews>
  <sheets>
    <sheet name="GESTIÓN " sheetId="10" r:id="rId1"/>
    <sheet name="INVERSIÓN" sheetId="6" r:id="rId2"/>
    <sheet name="ACTIVIDADES " sheetId="11" r:id="rId3"/>
  </sheets>
  <externalReferences>
    <externalReference r:id="rId4"/>
    <externalReference r:id="rId5"/>
  </externalReferences>
  <definedNames>
    <definedName name="_xlnm._FilterDatabase" localSheetId="2" hidden="1">'ACTIVIDADES '!$A$6:$AZ$7</definedName>
    <definedName name="_xlnm.Print_Area" localSheetId="2">'ACTIVIDADES '!$A$1:$N$54</definedName>
    <definedName name="_xlnm.Print_Area" localSheetId="0">'GESTIÓN '!$A$1:$AR$18</definedName>
    <definedName name="_xlnm.Print_Area" localSheetId="1">INVERSIÓN!$A$1:$AP$60</definedName>
    <definedName name="CONDICION_POBLACIONAL" localSheetId="2">[1]Variables!$C$1:$C$24</definedName>
    <definedName name="CONDICION_POBLACIONAL" localSheetId="0">[1]Variables!$C$1:$C$24</definedName>
    <definedName name="CONDICION_POBLACIONAL">[2]Variables!$C$1:$C$24</definedName>
    <definedName name="GRUPO_ETAREO" localSheetId="2">[1]Variables!$A$1:$A$8</definedName>
    <definedName name="GRUPO_ETAREO" localSheetId="0">[1]Variables!$A$1:$A$8</definedName>
    <definedName name="GRUPO_ETAREO">[2]Variables!$A$1:$A$8</definedName>
    <definedName name="GRUPO_ETAREOS" localSheetId="2">#REF!</definedName>
    <definedName name="GRUPO_ETAREOS" localSheetId="0">#REF!</definedName>
    <definedName name="GRUPO_ETAREOS">#REF!</definedName>
    <definedName name="GRUPO_ETARIO" localSheetId="2">#REF!</definedName>
    <definedName name="GRUPO_ETARIO" localSheetId="0">#REF!</definedName>
    <definedName name="GRUPO_ETARIO">#REF!</definedName>
    <definedName name="GRUPO_ETNICO" localSheetId="2">#REF!</definedName>
    <definedName name="GRUPO_ETNICO" localSheetId="0">#REF!</definedName>
    <definedName name="GRUPO_ETNICO">#REF!</definedName>
    <definedName name="GRUPOETNICO">#REF!</definedName>
    <definedName name="GRUPOS_ETNICOS" localSheetId="2">[1]Variables!$H$1:$H$8</definedName>
    <definedName name="GRUPOS_ETNICOS" localSheetId="0">[1]Variables!$H$1:$H$8</definedName>
    <definedName name="GRUPOS_ETNICOS">[2]Variables!$H$1:$H$8</definedName>
    <definedName name="LOCALIDAD" localSheetId="2">#REF!</definedName>
    <definedName name="LOCALIDAD" localSheetId="0">#REF!</definedName>
    <definedName name="LOCALIDAD">#REF!</definedName>
    <definedName name="LOCALIZACION" localSheetId="2">#REF!</definedName>
    <definedName name="LOCALIZACION" localSheetId="0">#REF!</definedName>
    <definedName name="LOCALIZACION">#REF!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K52" i="6" l="1"/>
  <c r="AK46" i="6"/>
  <c r="AK45" i="6"/>
  <c r="AK40" i="6"/>
  <c r="AK39" i="6"/>
  <c r="AK34" i="6"/>
  <c r="AK33" i="6"/>
  <c r="AK28" i="6"/>
  <c r="AK27" i="6"/>
  <c r="AK22" i="6"/>
  <c r="AK16" i="6"/>
  <c r="AK15" i="6"/>
  <c r="AK10" i="6"/>
  <c r="AK9" i="6"/>
  <c r="AJ52" i="6"/>
  <c r="AJ51" i="6"/>
  <c r="AJ46" i="6"/>
  <c r="AJ45" i="6"/>
  <c r="AJ40" i="6"/>
  <c r="AJ39" i="6"/>
  <c r="AJ34" i="6"/>
  <c r="AJ33" i="6"/>
  <c r="AJ28" i="6"/>
  <c r="AJ27" i="6"/>
  <c r="AJ22" i="6"/>
  <c r="AJ21" i="6"/>
  <c r="AJ16" i="6"/>
  <c r="AJ15" i="6"/>
  <c r="AJ10" i="6"/>
  <c r="AJ9" i="6"/>
  <c r="AG58" i="6"/>
  <c r="AG57" i="6"/>
  <c r="M58" i="6"/>
  <c r="M57" i="6"/>
  <c r="M59" i="6" s="1"/>
  <c r="AM17" i="10"/>
  <c r="AL17" i="10"/>
  <c r="AG59" i="6" l="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AF58" i="6"/>
  <c r="AF57" i="6"/>
  <c r="AF59" i="6" s="1"/>
  <c r="AF56" i="6"/>
  <c r="AF55" i="6"/>
  <c r="AF49" i="6"/>
  <c r="AF48" i="6"/>
  <c r="AF50" i="6" s="1"/>
  <c r="AF44" i="6"/>
  <c r="AF43" i="6"/>
  <c r="AF38" i="6"/>
  <c r="AF37" i="6"/>
  <c r="AF32" i="6"/>
  <c r="AF31" i="6"/>
  <c r="AF26" i="6"/>
  <c r="AF25" i="6"/>
  <c r="AF20" i="6"/>
  <c r="AF19" i="6"/>
  <c r="AF14" i="6"/>
  <c r="AF13" i="6"/>
  <c r="L58" i="6"/>
  <c r="L56" i="6"/>
  <c r="L55" i="6"/>
  <c r="L50" i="6"/>
  <c r="L49" i="6"/>
  <c r="L44" i="6"/>
  <c r="L43" i="6"/>
  <c r="L38" i="6"/>
  <c r="L37" i="6"/>
  <c r="L32" i="6"/>
  <c r="L26" i="6"/>
  <c r="L25" i="6"/>
  <c r="L20" i="6"/>
  <c r="L19" i="6"/>
  <c r="L14" i="6"/>
  <c r="L13" i="6"/>
  <c r="L38" i="11" l="1"/>
  <c r="L34" i="11"/>
  <c r="L16" i="11"/>
  <c r="L46" i="11"/>
  <c r="L8" i="11"/>
  <c r="L24" i="11"/>
  <c r="L20" i="11"/>
  <c r="L28" i="11" l="1"/>
  <c r="L52" i="11" s="1"/>
  <c r="M52" i="11"/>
  <c r="H57" i="6" l="1"/>
  <c r="H59" i="6" s="1"/>
  <c r="I57" i="6"/>
  <c r="J57" i="6"/>
  <c r="K57" i="6"/>
  <c r="L57" i="6"/>
  <c r="L59" i="6" s="1"/>
  <c r="N57" i="6"/>
  <c r="O57" i="6"/>
  <c r="O59" i="6" s="1"/>
  <c r="P57" i="6"/>
  <c r="P59" i="6" s="1"/>
  <c r="Q57" i="6"/>
  <c r="R57" i="6"/>
  <c r="S57" i="6"/>
  <c r="T57" i="6"/>
  <c r="T59" i="6" s="1"/>
  <c r="U57" i="6"/>
  <c r="U59" i="6" s="1"/>
  <c r="V57" i="6"/>
  <c r="W57" i="6"/>
  <c r="W59" i="6" s="1"/>
  <c r="X57" i="6"/>
  <c r="X59" i="6" s="1"/>
  <c r="Y57" i="6"/>
  <c r="Z57" i="6"/>
  <c r="AA57" i="6"/>
  <c r="AA59" i="6" s="1"/>
  <c r="I59" i="6"/>
  <c r="J59" i="6"/>
  <c r="K59" i="6"/>
  <c r="N59" i="6"/>
  <c r="Q59" i="6"/>
  <c r="R59" i="6"/>
  <c r="S59" i="6"/>
  <c r="V59" i="6"/>
  <c r="Y59" i="6"/>
  <c r="Z59" i="6"/>
  <c r="K43" i="6" l="1"/>
  <c r="K37" i="6" l="1"/>
  <c r="I56" i="6" l="1"/>
  <c r="I55" i="6"/>
  <c r="I50" i="6"/>
  <c r="I49" i="6"/>
  <c r="I44" i="6"/>
  <c r="I43" i="6"/>
  <c r="I38" i="6"/>
  <c r="I26" i="6"/>
  <c r="I25" i="6"/>
  <c r="I14" i="6"/>
  <c r="I13" i="6"/>
  <c r="H20" i="6" l="1"/>
  <c r="K55" i="6"/>
  <c r="AA32" i="6"/>
  <c r="V32" i="6"/>
  <c r="Q32" i="6"/>
  <c r="H32" i="6"/>
  <c r="K56" i="6"/>
  <c r="N56" i="6"/>
  <c r="O56" i="6"/>
  <c r="P56" i="6"/>
  <c r="Q56" i="6"/>
  <c r="R56" i="6"/>
  <c r="S56" i="6"/>
  <c r="T56" i="6"/>
  <c r="U56" i="6"/>
  <c r="X56" i="6"/>
  <c r="Y56" i="6"/>
  <c r="Z56" i="6"/>
  <c r="AA56" i="6"/>
  <c r="N55" i="6"/>
  <c r="O55" i="6"/>
  <c r="P55" i="6"/>
  <c r="Q55" i="6"/>
  <c r="R55" i="6"/>
  <c r="S55" i="6"/>
  <c r="T55" i="6"/>
  <c r="U55" i="6"/>
  <c r="X55" i="6"/>
  <c r="Y55" i="6"/>
  <c r="Z55" i="6"/>
  <c r="AA55" i="6"/>
  <c r="K49" i="6"/>
  <c r="N49" i="6"/>
  <c r="O49" i="6"/>
  <c r="P49" i="6"/>
  <c r="Q49" i="6"/>
  <c r="R49" i="6"/>
  <c r="S49" i="6"/>
  <c r="T49" i="6"/>
  <c r="U49" i="6"/>
  <c r="X49" i="6"/>
  <c r="Y49" i="6"/>
  <c r="Z49" i="6"/>
  <c r="AA49" i="6"/>
  <c r="K50" i="6"/>
  <c r="N50" i="6"/>
  <c r="O50" i="6"/>
  <c r="P50" i="6"/>
  <c r="Q50" i="6"/>
  <c r="R50" i="6"/>
  <c r="S50" i="6"/>
  <c r="T50" i="6"/>
  <c r="U50" i="6"/>
  <c r="X50" i="6"/>
  <c r="Y50" i="6"/>
  <c r="Z50" i="6"/>
  <c r="AA50" i="6"/>
  <c r="H49" i="6"/>
  <c r="K44" i="6"/>
  <c r="N44" i="6"/>
  <c r="O44" i="6"/>
  <c r="P44" i="6"/>
  <c r="Q44" i="6"/>
  <c r="R44" i="6"/>
  <c r="S44" i="6"/>
  <c r="T44" i="6"/>
  <c r="U44" i="6"/>
  <c r="X44" i="6"/>
  <c r="Y44" i="6"/>
  <c r="Z44" i="6"/>
  <c r="AA44" i="6"/>
  <c r="N43" i="6"/>
  <c r="O43" i="6"/>
  <c r="P43" i="6"/>
  <c r="Q43" i="6"/>
  <c r="R43" i="6"/>
  <c r="S43" i="6"/>
  <c r="T43" i="6"/>
  <c r="U43" i="6"/>
  <c r="X43" i="6"/>
  <c r="Y43" i="6"/>
  <c r="Z43" i="6"/>
  <c r="AA43" i="6"/>
  <c r="H43" i="6"/>
  <c r="K38" i="6"/>
  <c r="N38" i="6"/>
  <c r="O38" i="6"/>
  <c r="P38" i="6"/>
  <c r="Q38" i="6"/>
  <c r="R38" i="6"/>
  <c r="S38" i="6"/>
  <c r="T38" i="6"/>
  <c r="U38" i="6"/>
  <c r="X38" i="6"/>
  <c r="Y38" i="6"/>
  <c r="Z38" i="6"/>
  <c r="AA38" i="6"/>
  <c r="K26" i="6"/>
  <c r="N26" i="6"/>
  <c r="O26" i="6"/>
  <c r="P26" i="6"/>
  <c r="Q26" i="6"/>
  <c r="R26" i="6"/>
  <c r="S26" i="6"/>
  <c r="T26" i="6"/>
  <c r="U26" i="6"/>
  <c r="X26" i="6"/>
  <c r="Y26" i="6"/>
  <c r="Z26" i="6"/>
  <c r="AA26" i="6"/>
  <c r="X25" i="6"/>
  <c r="Y25" i="6"/>
  <c r="Z25" i="6"/>
  <c r="AA25" i="6"/>
  <c r="K25" i="6"/>
  <c r="N25" i="6"/>
  <c r="O25" i="6"/>
  <c r="P25" i="6"/>
  <c r="Q25" i="6"/>
  <c r="R25" i="6"/>
  <c r="S25" i="6"/>
  <c r="T25" i="6"/>
  <c r="U25" i="6"/>
  <c r="H19" i="6"/>
  <c r="H13" i="6"/>
  <c r="K14" i="6"/>
  <c r="N14" i="6"/>
  <c r="O14" i="6"/>
  <c r="P14" i="6"/>
  <c r="Q14" i="6"/>
  <c r="R14" i="6"/>
  <c r="S14" i="6"/>
  <c r="T14" i="6"/>
  <c r="U14" i="6"/>
  <c r="X14" i="6"/>
  <c r="Y14" i="6"/>
  <c r="Z14" i="6"/>
  <c r="AA14" i="6"/>
  <c r="H44" i="6"/>
  <c r="H50" i="6"/>
  <c r="H14" i="6"/>
  <c r="H26" i="6"/>
  <c r="H38" i="6"/>
  <c r="H56" i="6"/>
  <c r="H51" i="6"/>
  <c r="AK51" i="6" s="1"/>
  <c r="H55" i="6"/>
  <c r="H21" i="6"/>
  <c r="AK21" i="6" s="1"/>
  <c r="H25" i="6"/>
</calcChain>
</file>

<file path=xl/sharedStrings.xml><?xml version="1.0" encoding="utf-8"?>
<sst xmlns="http://schemas.openxmlformats.org/spreadsheetml/2006/main" count="387" uniqueCount="186">
  <si>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</si>
  <si>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</si>
  <si>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</si>
  <si>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</si>
  <si>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</si>
  <si>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</si>
  <si>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</si>
  <si>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</si>
  <si>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</si>
  <si>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</si>
  <si>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</si>
  <si>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</si>
  <si>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</si>
  <si>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</si>
  <si>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</si>
  <si>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</si>
  <si>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</si>
  <si>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Mar</t>
  </si>
  <si>
    <t>Jun</t>
  </si>
  <si>
    <t>Sep</t>
  </si>
  <si>
    <t>Dic</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</si>
  <si>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</si>
  <si>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</si>
  <si>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</si>
  <si>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</si>
  <si>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</si>
  <si>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</si>
  <si>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</si>
  <si>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</si>
  <si>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</si>
  <si>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</si>
  <si>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</si>
  <si>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</si>
  <si>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</si>
  <si>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</si>
  <si>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</si>
  <si>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</si>
  <si>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</si>
  <si>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</si>
  <si>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</si>
  <si>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</si>
  <si>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</si>
  <si>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</si>
  <si>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</si>
  <si>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</si>
  <si>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</si>
  <si>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</si>
  <si>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</si>
  <si>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</si>
  <si>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</si>
  <si>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</si>
  <si>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</si>
  <si>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</si>
  <si>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</si>
  <si>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</si>
  <si>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</si>
  <si>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</si>
  <si>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</si>
  <si>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</si>
  <si>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</si>
  <si>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</si>
  <si>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</si>
  <si>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</si>
  <si>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</si>
  <si>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</si>
  <si>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</si>
  <si>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</si>
  <si>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</si>
  <si>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</si>
  <si>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</si>
  <si>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</si>
  <si>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</si>
  <si>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</si>
  <si>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</si>
  <si>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</si>
  <si>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126PG01-PR02-F-A5-V9.0</t>
  </si>
  <si>
    <t>Suma</t>
  </si>
  <si>
    <t>% de avance de los planes de manejo</t>
  </si>
  <si>
    <t>Porcentaje</t>
  </si>
  <si>
    <t>HABILITACIÓN DE ESPACIOS PARA EL DISFRUTE DE LA OFERTA NATURAL DE LOS CERROS ORIENTALES</t>
  </si>
  <si>
    <t>GESTIONAR  100% EL PLAN DE  ADQUISICIÓN DE PREDIOS PRIORIZADOS EN LOS CERROS ORIENTALES</t>
  </si>
  <si>
    <t>ADQUIRIR  25 HECTÁREAS DE PREDIOS PRIORIZADOS EN LOS CERROS ORIENTALES</t>
  </si>
  <si>
    <t xml:space="preserve">HABILITAR  4 HECTÁREAS   DE REDES DE SENDEROS ECOLÓGICOS SECUNDARIOS EN LOS CERROS ORIENTALES </t>
  </si>
  <si>
    <t>HABILITAR 5 HECTÁREAS DE UNA CANTERA EN LOS CERROS ORIENTALES PARA EL DISFRUTE DE LA OFERTA NATURAL</t>
  </si>
  <si>
    <t>APROPIACIÓN SOCIAL POR PARTE DE GRUPOS DE INTERÉS PARA LA CONSERVACIÓN DE LOS CERROS ORIENTALES</t>
  </si>
  <si>
    <t>VINCULAR 10 GRUPOS DE INTERÉS EN LA CONSERVACIÓN  CERROS IMPLEMENTANDO 5 INICIATIVAS  AMBIENTALES  PARA LA APROPIACIÓN SOCIAL.</t>
  </si>
  <si>
    <t xml:space="preserve">RESTAURACIÓN, MANEJO Y CONSERVACIÓN DE COBERTURAS VEGETALES </t>
  </si>
  <si>
    <t>RESTAURAR Y MANTENER   80 HA EN EL BOSQUE ORIENTAL DE BOGOTÁ CON PARTICIPACIÓN DEL SECTOR PRIVADO.</t>
  </si>
  <si>
    <t>DESARROLLAR EN 40 HA INCENTIVOS PARA LA CONSERVACIÓN DE COBERTURAS VEGETALES</t>
  </si>
  <si>
    <t>RESTAURACIÓN, MANEJO Y CONSERVACIÓN DE COBERTURAS VEGETALES</t>
  </si>
  <si>
    <t>1150 Implementación de acciones del plan de manejo de la franja de adecuación y la reserva forestal protectora de los cerros orientales en cumplimiento de la sentencia del Consejo De Estado</t>
  </si>
  <si>
    <t xml:space="preserve">Dirección de Gestión Ambiental </t>
  </si>
  <si>
    <t>MANEJAR 80 HA COMO ESTRATEGIA DE PREVENCIÓN Y MITIGACIÓN DE INCENDIOS FORESTALES</t>
  </si>
  <si>
    <t>MANEJAR 80 HA  COMO ESTRATEGIA DE PREVENCIÓN Y MITIGACIÓN DE INCENDIOS FORESTALES</t>
  </si>
  <si>
    <t>X</t>
  </si>
  <si>
    <t>Elaborar  diagnósticos y diseños, con participación social y el sector privado, para  la planificación  en áreas priorizadas de intervención  en la reserva forestal Bosque Oriental de Bogotá.</t>
  </si>
  <si>
    <t>Intervenir de  manera directa con acciones  de restauración ecológica  en  áreas  definidas para restauración ecológica.</t>
  </si>
  <si>
    <t>Elaborar el mapa del estado de la invasión del complejo de retamo en Bogotá</t>
  </si>
  <si>
    <t>Realizar la intervención de manejo y adecuación de senderos y mejoramiento de accesos en  la Reserva Forestal Bosque Oriental de Bogotá.</t>
  </si>
  <si>
    <t>Realizar la implementación y seguimiento a una de las iniciativas ambientales contempladas</t>
  </si>
  <si>
    <t>Ejecutar acciones de prevención y mitigación de incendios forestales, manejo adaptativo en áreas invadidas por retamo y recuperación de áreas afectadas por incendio forestal en el Distrito Capital, incluyendo la iniciativa interinstitucional liderada por la Alcaldia para la recuperación de una hectarea simbólica en Cerros.</t>
  </si>
  <si>
    <t xml:space="preserve"> </t>
  </si>
  <si>
    <t>1,2 PROYECTO ESTRATEGICO</t>
  </si>
  <si>
    <t>SEP</t>
  </si>
  <si>
    <t>JUL</t>
  </si>
  <si>
    <t>IMPLEMENTACIÓN DE ACCIONES DEL PLAN DE MANEJO DE LA FRANJA DE ADECUACIÓN Y LA RESERVA FORESTAL PROTECTORA DE LOS CERROS ORIENTALES</t>
  </si>
  <si>
    <t>Creciente</t>
  </si>
  <si>
    <t>Porcentaje de implementación del plan de manejo de la franja de adecuación y la Reserva Forestal Protectora de los cerros orientales</t>
  </si>
  <si>
    <t>Plan de manejo de la franja de adecuación y la Reserva Forestal Protectora de los cerros orientales en proceso de implementación</t>
  </si>
  <si>
    <t>RECUPERACIÓN Y PROTECCIÓN DEL RÍO BOGOTÁ Y CERROS ORIENTALES</t>
  </si>
  <si>
    <t>g</t>
  </si>
  <si>
    <t>JUNIO</t>
  </si>
  <si>
    <t>N.A</t>
  </si>
  <si>
    <t>Dar cumpliento a la sentencia del Consejo de Estado para la Proteccion de los Cerros orientales.
Consolidar la franja de adecuación de la Reserva forestal del Bosque oriental de Bogotá como un espacio que amplie la oferta de servicios medioambientales al Distrito Capital</t>
  </si>
  <si>
    <t>N.A.</t>
  </si>
  <si>
    <t xml:space="preserve"> Implementar los incentivos y realizar el seguimiento y evaluación para los predios seleccionados.
</t>
  </si>
  <si>
    <t>Diseñar un paquete de incentivos para los predios seleccionados en las áreas piloto.</t>
  </si>
  <si>
    <t>Caracterizar las áreas piloto con potencial para conservación, restauración y rehabilitación bajo el modelo de incentivos a la conservación.</t>
  </si>
  <si>
    <t>Presidir y participar en la Comisión Distrital para la Prevención y Mitigación de Incendios Forestales.</t>
  </si>
  <si>
    <t>Ejecutar acciones de prevención y mitigación de incendios forestales, manejo adaptativo en áreas invadidas por retamo y recuperación de áreas afectadas por incendio forestal en el Distrito Capital, incluyendo la iniciativa interinstitucional liderada por la Alcaldia para la recuperación de una hectarea simbólica en Cerros</t>
  </si>
  <si>
    <t>Realizar la implementación y seguimiento a tres (3) de las iniciativas ambientales contempladas</t>
  </si>
  <si>
    <t>Adelantar actividades de diagnóstico y diseño de dos (2) iniciativas sociales contempladas en el plan de manejo de la franja de adecuación y la reserva forestal protectora de los cerros orientales.</t>
  </si>
  <si>
    <t>Realizar la implementación de acciones de restauración, rehabilitación o recuperación ecológica.</t>
  </si>
  <si>
    <t>Identificar el área de cantera, diagnosticar, planear y elaborar los diseños para acciones restauración, rehabilitación o recuperación ecológica.</t>
  </si>
  <si>
    <t>Identificar, diagnosticar, planear y elaborar los prediseños para acciones restauración, rehabilitación o recuperación ecológica.</t>
  </si>
  <si>
    <t>Compra de los predios.</t>
  </si>
  <si>
    <t xml:space="preserve">Proceso de oferta de compraventa </t>
  </si>
  <si>
    <t>ADQUIRIR 25 HA DE PREDIOS PRIORIZADOS EN LOS CERROS ORIENTALES</t>
  </si>
  <si>
    <t xml:space="preserve"> Negociación,  porceso de disposicion de recurso (elaboración de CDP).</t>
  </si>
  <si>
    <t>Elaboración de avaluos a predios seleccionados</t>
  </si>
  <si>
    <t>Proceso de selección  de predios  y elaboración de estudios topográficos.</t>
  </si>
  <si>
    <t>Elaboración de los estudios de títulos  de los predios priorizados en la Franja de Adecuación del Bosque Oriental de Bogotá.</t>
  </si>
  <si>
    <t>5, PONDERACIÓN HORIZONTAL AÑO: _2017_</t>
  </si>
  <si>
    <t xml:space="preserve">Hasta la fecha se ha adelantado el 5,51% del Porcentaje del Plan de manejo de la franja así :
1. Social: En el 2016 se seleccionó  una de las iniciativas socioambientales que involucra  a cuatro comunidades de la zona de franja, que corresponde a la zona prioritaria Gran Aula de Soratama. En el 2017 se diseñaron las herramientas para el proceso de participación de otras comunidades de la franja, por lo que se realizó la apertura de la convocatoria y su difusión a través de la página de la Entidad.
2. Predial: En el 2016 se realizó la identificación técnica y priorización de predios con el objetivo de iniciar el proceso de estudio y análisis de titulos de 44 predios seleccionados. En el 2017 con la reserva presupuestal se dio inicio a la consecución de documentos y visitas técnicas tendientes a la viabilidad jurídica (estudio de titulos y priorizacion), y a su vez se está adelantando las gestiones para  el levantamiento topográfico y avaluos comerciales.
3. Incendios Forestales: Se ha avanzado durante el cuatrienio, acciones de mitigación en 27,58 ha de cerros orientales, así: En 2016, con la adecuación de 1 ha afectada por incendio forestal en el Parque Nacional Enrique Olaya Herrera. En 2017, con el mantenimiento a  26,58 ha de zonas controladas de retamo,  el despeje (mediante la remoción de retamo) a 2000 m del Sendero a Monserrate y dos jornadas de plantación, una de 201 árboles en la hectárea adecuada el año anterior y, otra de 147 árboles en La Arboleda. Las mencionadas plantaciones se hicieron el 22 de abril y el 5 de junio de 2017, junto con otras entidades y con particulares.
4. Incentivos: Durante el 2016, se identificaron, delimitaron y priorizaron 4 zonas para la aplicación de los incentivos en La Gran Aula Ambiental de Soratama; se realizó la caracterización biológica, social y económica y  se visitaron 33 predios de 40 con potencial para la implementación; de este ejercicio se seleccionó un predio y se firmó Acta de Acuerdo de incentivos. Igualmente, se llevó a cabo la Jornada ambiental para la revitalización de la franja de adecuación con la comunidad de Soratama, como un ejercicio inicial de acercamiento. Durante el 2017 se realizaron 2 salidas de campo para recolectar datos para la caracterización ecológica, social y económica a la zona prioritaria del Sector del Parque del Agua. Igualmente, se inició el proceso de caracterización en las otras 2 zonas prioritaria.
5. Restauración: Para el año 2016, se adelantaron acciones de restauración en la cantera del Zuque con la intervención de 0,5 hectareas y 0,1 hectareas en el área incendiada del parque nacional Enrique Olaya Herrera, igualmente se adelantó la intervención de 0,64 ha de recuperación de senderos en el camino que conduce al aula ambiental soratama. Para el 2017, se realizó la priorización e identificación de áreas de intervención, tanto en senderos, como en canteras, en la franja de adecuación y restauración; através del cruce cartográfico y la localización real en campo. De manera paralela se definieron tres escenarios (bosques plantados con especies exóticas;  arbustivas invasoras, exoticas y nativas; así como especies rastreras invasoras)  potenciales para las acciones de restaración.  Se apoyó tecnicamente la intervención de 0,2 hectareas con acciones de restauración mediante la plantación de 202 arboles en área incendiada de Monserrate siguiendo los diseños de restauración del  Plan de restauración ecológica para un area incendiada en el Parque Nacional Enrique Olaya Herrera Reserva Forestal Protectora  Bosque Oriental de Bogotá con la intervención de la Corporacion Autonoma Regional CAR y Red de Colegios de los Cerros Orientales. 
En el 2017 se iniciaron las actividades requeridas para diseñar e implementar un programa cuyo propósito es establecer estrategias de  vinculación del sector privado y  sociedad civil en la conservación, restauración y sostenibilidad ambiental de los cerros orientales, para esto se han determinado 3 líneas de vinculación: 1. Apropiación Social  2. Conservación y restauración ecológica  y 3. Desarrollo sostenible.
</t>
  </si>
  <si>
    <t xml:space="preserve">En cuanto a la gestion predial, se ha dificultado localizar los propietarios de los predios priorizados que son objeto de los estudios de titulos para identificar la informacion técnica y juridica de los inmuebles, asi mismo, ha existido un retraso en las respuestas de las entidades involucradas en el proceso. 
Tras el avance en las actividades de diagnostico y  priorización de las áreas a intervenir, la ejecución presenta retraso en la implementación de acciones por encontrarse dificultades de orden técnico al momento de elaborar los convenios con los ejecutores. 
</t>
  </si>
  <si>
    <t>Desde la Secretaria Distrital de Ambiente se solicito el apoyo del estamento policial, con el animo de facilitar el accesos a los predios.
Se coordinaron visitas conjuntas al territorio con el apoyo de lideres comunales, para realizar acercamientos con la comunidad.
Se intensificó el seguimiento al proceso tendiente a generar mayor eficiencia y celeridad en el mismo.
Gestionar y agilizar  la ejecución de acciones de los distintos convenios, mediante la concertación y armonización de criterios técnicos con los asociados.</t>
  </si>
  <si>
    <t xml:space="preserve">Apropiación del territorio por parte de las comunidades de las zonas piloto de la Franja de Adecuación y zonas aledañas; adicionalmente la implementación de las iniciativas se convierten en incentivos que permiten el mejoramiento de las condiciones socioeconómicas de los pobladores de la Franja. 
Las acciones adelantadas en el marco del procedimineto de adquision predial contribuyen al cumplimiento de lo dispuesto en el Decreto 485 de 2015 por el cual se adopta el plan de manejo ambiental de la Franja de Adecuacion, en concordancia con la sentencia del Consejo de Estado para la Proteccion de los Cerros orientales. 
Zonas intervenidas con acciones para evitar la ocurrencia de incendios forestales y mitigar los efectos en caso de que se presenten.
Consolidación del Área de Ocupación Prioritaria de la Franja de Adecuación, aportando a la conservación y recuperación de Ecosistemas y cumplimiento del Plan de Manejo planteado en el Decreto 485 de 2015.anteado en el Decreto 485 de 2015.
Asegurar las áreas de transectos nuevos y de mantenimiento, áreas priorizadas de cantera y áreas de restauración con lo cual se  generará beneficio para los servicios medioambientales de la zona, constituyendose a largo plazo en  áreas de disfrute para las comunidades del Distrito Capital. 
</t>
  </si>
  <si>
    <t xml:space="preserve">Formato guía para la presentación de las iniciativas socio ambientales. Documento para el desarrollo de la convocatoria. Documento técnico  que soporta el evento del proceso de convocatoria 2017. Documento de  Iniciativa 2016 ajustada y presentada en el formato establecido. Informe de verificación en campo y priorización de áreas a intervenir.
Documento de caracterizacion y priorizacion de zonas y predios a intervenir. Expedientes que contienen los estudios de títulos de los predios priorizados en la franja de adecuación. Cartografía y Bases de datos alfanuméricos producidos por el equipo de sistema de informacion geofrafica.
Informes mensuales de convenios, actas de comité técnico (de convenios), registros fotográficos, informe de la jornada de plantación.  
Acta de Acuerdo de aplicación de incentivos con los propietarios de los predios seleccionados para la aplicación de incentivos, documento con la caracterización biológica, social y económica de las cuatro (4) zonas prioritarias, paquete de incentivos para la conservación a ser implementados y documento de seguimiento a los incentivos, formatos de campo y shapes zonas prioritarias. 
Anexo Técnico - Convenio EAB_CAR_SDA, Matriz de identificación de transectos priorizados. Actas de visitas a las áreas priorizadas, acuerdo de voluntades y la vinculación del sector privado.  Documento Plan Padrino Cerros Orientales.
Presentación de programa de responsabilidad social "cerro de todos y para todos". 
Docuemento "Modelo de acuerdo de voluntades".
</t>
  </si>
  <si>
    <t xml:space="preserve">Para el 2016 se realizó la caracterización y priorización, generando un resultado de 44 predios para el estudio de titulos,
Para la vigencia del 2017, con recursos de reserva se tiene un avance del 65,9% equivalente a 29 predios en revision de estudios de titulos. 
Adicionalmente, para el 2017 con recursos de vigencia, se esta adelantando la gestión requerida con las entidades involucradas con el fin de iniciar las acciones de levantamiento topográfico y los avaluos comerciales de los predios priorizados.   
</t>
  </si>
  <si>
    <t xml:space="preserve">En cuanto a la gestion predial, se ha dificultado localizar los propietarios de los predios priorizados que son objeto de los estudios de titulos para identificar la informacion técnica y juridica de los inmuebles, asi mismo, ha existido un retraso en las respuestas de las entidades involucradas en el proceso. </t>
  </si>
  <si>
    <t xml:space="preserve">Desde la Secretaria Distrital de Ambiente se solicitó el apoyo del estamento policial, con el animo de facilitar el accesos a los predios.
Se coordinaron visitas conjuntas al territorio con el apoyo de lideres comunales, para realizar acercamientos con la comunidad.
Se intensificó el seguimiento al proceso tendiente a generar mayor eficiencia y celeridad en el mismo.
</t>
  </si>
  <si>
    <t xml:space="preserve">Las acciones adelantadas contribuyen al cumplimiento de lo dispuesto en el decreto 485 de 2015 por el cual se adopta el plan de manejo ambiental de la Franja de Adecuacion, en concordancia con la sentencia del Consejo de Estado para la Proteccion de los Cerros orientales 
Consolidar el área de ocupacion publico prioritaria de la franja de adecuación, como un espacio que amplie la oferta ambiental del Distrito Capital y permita una transicion armonica entre la zona urbana y el area protegida   
</t>
  </si>
  <si>
    <t>Documento de caracterizacion y priorizacion de zonas y predios a intervenir. Expedientes que contienen los estudios de títulos de los predios priorizados en la franja de adecuación. Cartografía y Bases de datos alfanuméricos producidos por el equipo de sistema de informacion geofrafica.</t>
  </si>
  <si>
    <t xml:space="preserve">Los recursos de la vigencia no se han ejecutado, hasta tanto se consoliden los insumos técnicos y jurídicos para adelantar la compra. Los insumos para realizar la adquisición predial de los inmuebles son: oferta de compra,  aceptacion de la oferta, estudio de titulos, levantamiento topográfico, certificado de disponibilidad presupuestal la declaratoria de utilidad publica conforme a lo dispuesto en la ley 9 de 1989, ley 388 de 1997 y Decreto 190 de 2004. 
Esta actividad iniciará aproximadamente en el mes de septiembre de 2017. </t>
  </si>
  <si>
    <t xml:space="preserve">
Para la vigencia 2016, se adelantaron acciones de restauración en 0,16 ha ubicadas en el camino que conduce al aula ambienta Soratama.
Para la  vigencia 2017  se realizó el proceso de identificación y diagnóstico de 5 sectores  priorizados para mantenimiento y 5 para areas nuevas de sendero que se encuentran en etapa de identificación diagnóstico y análisis para definir acciones de restauración ecológica.  Se identificó la red de senderos existentes en la cartografia de la franja de cerros para mantenimiento y adecuación. Se realizó el Diagnóstico de los 4 primeros tramos de senderos para mantenimiento,  priorizados en la reunión interinstitucional con EAB y CAR.</t>
  </si>
  <si>
    <t xml:space="preserve">La ejecución presenta retraso en la implementación de acciones por encontrarse dificultades de orden técnico al momento de elaborar los convenios con los ejecutores.  </t>
  </si>
  <si>
    <t xml:space="preserve">Gestionar y agilizar  la ejecución de acciones de los distintos convenios, mediante la concertación y armonización de criterios técnicos con los asociados
</t>
  </si>
  <si>
    <t xml:space="preserve">Las actividades de restauración en áreas de cantera benificiarán los servicios medioambientales de la zona, pero además será un área adecuada para el uso contemplativo y de disfrute para las comunidades del distrito capital.
</t>
  </si>
  <si>
    <t>Documento 1: Anexo Técnico - Convenio EAB_CAR_SDA
Documento 2: Matriz de identificación de transectos priorizados. 
Documento 3: Actas de visitas a las áreas priorizadas, acuerdo de voluntades y la vinculación del sector privado.</t>
  </si>
  <si>
    <t>Para la vigencia 2017  se  realizó el proceso de identificación y diagnóstico de dos ´sreas de cantera ubicadas en Zuque y Soratama para definir posibles acciones de restauración ecológica. Se  hará la intervención en una hectárea de la cantera del zuque, y se incorporaran 2 hitos paisajisticos(mirador y Plazoleta).</t>
  </si>
  <si>
    <t xml:space="preserve">Para el año 2016, se seleccionó una iniciativa socio ambiental, la cual será implementada en el  segundo semestre del año 2017 en la zona prioritaria Gran Aula de Soratama.  
En la Vigencia 2017, se realizó asesoria y acompañamiento en el proceso de ajuste a la iniciativa de 2016 , en la cual se realizó la priorización de las áreas para la implementacion de actividades de restauración.
Por otro lado,  se inicio el proceso de gestión para el desarrollo de la convocatoria que permitirá seleccionar 2 iniciativas socioambientales (2017), en las zonas del sector parque del Agua y el Circuito Zuque Corinto; las cuales seran implementadas en la vigencia. 
</t>
  </si>
  <si>
    <t xml:space="preserve">Apropiación del territorio, por parte de las comunidades asentadas en la Franja de Adecuación, de tal forma que se conviertan en  nuestros principales aliados en el cuidado y la conservación  de sus ecosistemas; además del establecimiento de una coresponsabilidad por los beneficios que les brindan los Cerros Orientales. La implementación de la iniciativa, se convierte en un incentivo que permite el mejoramiento de las condiciones socioeconómicas de los pobladores de la Franja.         
Habilitar espacios para el disfrute de la oferta natural, la apropiación social y la restauración, manejo y conservación de la franja de adecuación de los cerros orientales; mediante el diseño e implementación de acciones que vinculen diversos actores de la sociedad. </t>
  </si>
  <si>
    <t xml:space="preserve">
Formato guía para la presentación de las iniciativas socio ambientales. Documento para el desarrollo de la convocatoria. Documento técnico  que soporta el evento del proceso de convocatoria 2017 y presentación de los avances en el proceso de implementación de la iniciativa seleccionada en el 2016. Informe de visitas de campo. </t>
  </si>
  <si>
    <t xml:space="preserve">En la vigencia 2016, se adelantaron acciones de restauración en 0,5 ha en la cantera del Zuque y 0,1 ha en el parque nacional Enrique Olaya Herrera. De la vigencia 2017  se  realizó el proceso de identificación y diagnótico áreas o sectores para definir acciones de restauración eológica.  Se realizaron visitas de caracterización  en las posibles áreas a intervenir, proyectando de manera puntual de acuerdo al escenario (bosques plantados con especies exóticas;  arbustivas invasoras, exoticas y nativas;  y especies rastreras invasoras) que acciones deben realizarse para cumplir las actividades de la meta. 
Por otro lado, se está trabajado en el programa de Responsabilidad Social "Cerro de Todos y para todos"con el propósito de establecer estrategias de  vinculación del sector privado y  sociedad civil en la conservación, restauración y sostenibilidad ambiental de los cerros orientales, para esto se han determinado tres (3) líneas de vinculación: 1. Apropiación Social (recuperación de los valores ambientales y sociales de los Cerros Orientales), 2. Conservación y restauración ecológica  y 3. Desarrollo sostenible (Incentivar Proyectos Productivos y Actividades de Turismo Natural Responsable). 
</t>
  </si>
  <si>
    <t xml:space="preserve">
Las actividades de restauración en Bosque Oriental de Bogotá benificiarán los servicios medioambientales de la zona, pero además será un área adecuada para el uso contemplativo y de disfrute para las comunidades del distrito capital.
Con la Implementación del programa de responsabilidad "Cerro de Todos y para todos" se  generará apropiación del territorio, recuperación de zonas verdes y sostenibilidad ambiental y económica a través de alianzas con el sector privado y  las comunidades de los cerros orientales.</t>
  </si>
  <si>
    <t xml:space="preserve">Documento 1: Anexo Técnico - Convenio EAB_CAR_SDA
Documento 2: Matriz de identificación de transectos priorizados. 
Documento 3: Actas de visitas a las áreas priorizadas, acuerdo de voluntades y la vinculación del sector privado.
Documento 4: Documento Plan Padrino Cerros Orientales
</t>
  </si>
  <si>
    <t xml:space="preserve">Con recursos de reserva se ha avanzado en acciones de mitigación, mediante la adecuación en 1 ha afectada por incendio forestal en el Parque Nacional Enrique Olaya Herrera, lo cual se realizó en 2016. En 2017 se ha trabajado en el mantenimiento de áreas controladas de retamo en 26,58 ha  discriminadas así: 6,74 en el Colegio Monseñor Bernardo Sánchez correspondiente al primer trimestre de enero a marzo;  para el segundo trimestre del 2017, son: 16,39 ha en el futuro Parque La Arboleda, 0,64 ha en Altos del Virrey, 2,68 ha en el predio del Ministerio de Defensa y 0,13 ha del predio del Seminario de los Padres Píos, lo que corrresponde a 19,84 has. 
Se efectuó la remoción de retamo en  2000 m del Sendero a Monserrate y dos jornadas de plantación, la primera de 201 árboles en la hectárea adecuada el año anterior  y, otra de 147 árboles en La Arboleda. Las mencionadas plantaciones se hicieron el 22 de abril y el 5 de junio de 2017, junto con otras entidades y con particulares, en el marco del proceso de restauración ecológica de esas zonas y en conmemoración del día de la Tierra y del día mundial del medio ambiente, respectivamente. De esta forma, el avance en la meta es del 34,5%, correspondiente a 27,58 ha, en lo corrido del Plan Distrital de Desarrollo. 
</t>
  </si>
  <si>
    <t xml:space="preserve">No hay retrasos en el cumplimiento de la meta.
</t>
  </si>
  <si>
    <t xml:space="preserve">N/A
</t>
  </si>
  <si>
    <t>Con los recursos de reserva, los beneficios son las zonas intervenidas con acciones para evitar la ocurrencia de incendios forestales y mitigar los efectos en caso de que se presenten. Estos beneficios se ampliarán una vez se ejecuten recursos de la vigencia.</t>
  </si>
  <si>
    <t>Informes mensuales de convenio, registros fotográficos, informe de la jornada de plantación.</t>
  </si>
  <si>
    <t xml:space="preserve">En la vigencia 2016, se identificaron, delimitaron y priorizaron cuatro (4) zonas a lo largo de la Franja, y se tomó como zona piloto la Gran Aula Ambiental de Soratama; se realizó la caracterización biológica, social y económica, se visitarón 33 predios de 40 con potencial para la implementación de los incentivos para la conservación; de este ejercicio se seleccionó un predio identificado con el chip AAA0243WPDM, para la aplicación de incentivos en dos (2) ha; se llevó a cabo la Jornada ambiental para la revitalización de la franja de adecuación como un ejercicio inicial de acercamiento a la comunidad. 
En lo corrido del 2017 se estableció la versión final de los polígonos de las cuatro (4) zonas prioritarias. Se definió el cronograma de salidas de campo para la caracterización de las zonas prioritarias. Se  realizaron dos (2) salidas de campo de reconocimiento y recolección de datos para la caracterización ecológica, social y económica a la zona prioritaria del Sector del Parque del Agua. Se inició el proceso de caracterización en las otras dos (2) zonas prioritarias  para la selección de los predios en los cuales se aplicarán incentivos a la conservación.  Se está definiendo el alcance de los incentivos a aplicar y la posibilidad de aumentar el área de 2 a 10 ha en el predio seleccionado en  la zona Gran Aula Ambiental de Soratama, para esto se llevó a cabo reunión con los propietarios del predio seleccionado para 2016 y se acordó aplicar incentivos en 8 ha adicionales. Se están elaborando el anexo técnico y los estudios previos para la realización de talleres de socialización y acercamiento a la comunidad en las zonas prioritarias de Sector Parque del Agua y Circuito Zuque - Corinto. 
</t>
  </si>
  <si>
    <t>Consolidación del Área de Ocupación Prioritaria de la Franja de Adecuación, aportando a la conservación de Ecosistemas su recuperación y el cumplimiento del Plan de Manejo planteado en el Decreto 485 de 2015</t>
  </si>
  <si>
    <t xml:space="preserve">Acta de Acuerdo de aplicación de incentivos con los propietarios de los predios seleccionados para la aplicación de incentivos, documento con la caracterización biológica, social y económica de las cuatro (4) zonas prioritarias, formatos de campo, shapes zonas prioritarias, paquete de incentivos para la conservación a ser implementados y documento de seguimiento a los incentivos. </t>
  </si>
  <si>
    <t xml:space="preserve">
El equipo juridico realizo la verificacion de los expedientes de los predios identificados con los ID 10, ID 15, ID 18, ID 21, ID 22, ID 23 y ID 25, localizados en la franja de adecuación de la reserva forestal protectora del Bosque Oriental de Bogotá, localizada en el sector de Soratama. A la fecha se reportan los siguientes predios: ID20, ID19 Y ID8 en la segunda entrega se reportan ID 42,ID44,ID43,ID39,ID37,ID36,ID37, ID34,ID35, ID32, ID14, ID13, ID12, ID11, ID9, ID29, ID28,ID 27,ID26.</t>
  </si>
  <si>
    <t>Teniendo en cuenta que esta actividad depende de los estudios de titulos, actividad que finaliza en el trimestre reportado, a la fecha se estan adelantando las acciones contractuales requeridas para dar inicio al levantamiento topografico de los predios priorizados. Esta actividad esta proyectada para ejecutarse en el tercer trimestre del 2017 de la vigencia actual.</t>
  </si>
  <si>
    <t>Si bien, se estan adelantando las acciones contractuales pertinentes para dar inicio a los avaluos comerciales de los predios priorizados, la ejecucion de esta actividad depende de la culminacion de los levantamientos topograficos.</t>
  </si>
  <si>
    <t>Actividad no ejecutada. Esta actividad se inicia una vez se obtengan los estudios de títulos, los análisis jurídicos, levantamientos topograficos y avaluos comerciales, los cuales son el insumo para esta actividad.</t>
  </si>
  <si>
    <t>Actividad no ejecutada, debido a que los insumos para realizar la oferta de compra de los inmuebles son: Estudio de títulos,  levantamientos topograficos y avaluos comerciales, certificado de disponibilidad presupuestal la declaratoria de utilidad pública conforme a lo dispuesto en la ley 9 de 1989, ley 388 de 1997 y Decreto 190 de 2004.</t>
  </si>
  <si>
    <t xml:space="preserve">Actividad no ejecutada, debido a que los insumos para realizar la adquisición predial de los inmuebles son: oferta de compra, aceptación de la oferta, estudio de títulos,  levantamientos topograficos y avaluos comerciales, certificado de disponibilidad presupuestal la declaratoria de utilidad pública conforme a lo dispuesto en la ley 9 de 1989, ley 388 de 1997 y Decreto 190 de 2004. </t>
  </si>
  <si>
    <r>
      <t>En conjunto con la  Empresa de Acueducto y Alcantarillado de Bogota EAAB se realizo el inventario y priorizacion de transectos para mantenimiento se identificaron los transectos Roosevelt La Leona Rio San Francisco Vicacha Las Delicias Camino Real y La Vieja y para areas nuevas Padre de Jesus Mochon del Diablo San Francisco Calillal Pico del Aguila y C</t>
    </r>
    <r>
      <rPr>
        <sz val="9"/>
        <rFont val="Arial"/>
        <family val="2"/>
      </rPr>
      <t xml:space="preserve">orinto Zuque en los cuales se estan realizando las visitas para relizar los diagnosticos y definicion de acciones. </t>
    </r>
  </si>
  <si>
    <t>Actividad no ejecutada. Se iniciara la implementación de las acciones una vez finalicen los componentes de priorización y diseño</t>
  </si>
  <si>
    <t xml:space="preserve">Se avanzo en la identificacion de dos areas posibles de cantera las cuales presentan las condiciones necesarias para iniciar procesos de restauracion ecologica estas son la cantera del Zuque con 3 hectareas y la cantera Soratama con 7 hectareas y se realizo la visita respectiva, ademas se estan realizando los analisis correspondientes al Plan de Manejo de Restauracion y Recuperacion de áreas de cantera PMRRA para definir acciones en el marco de cumplimiento de la sentencia. Posteriormente se definió  que la intervención de la vigencia, se hará en la cantera del zuque en un área de una hectarea.
</t>
  </si>
  <si>
    <t xml:space="preserve">Actividad no ejecutada.  se reprogramo la implementación,  teniendo en cuenta que la fase de diagonstico y diseños se encuentra en ejecución. </t>
  </si>
  <si>
    <t>Se consolida el documento de caracterización de actores sociales de la zona prioritaria Gran  Aula de Soratama a la cual pertenecen los grupos vinculados a la  inicicativa socioambiental seleccionada el año anterior.
Se desarrollaron actividades de apoyo y coordinación para  la presentación de la iniciativa socioambiental por parte de la comunidad ante un grupo interdiciplinario de la Secretaría Distrital de Ambiente que trabaja con el tema de Cerros Orientales. 
Se desarrollaron acciones  de acompañamiento que orientan a las comunidades en la elaboración de la propuesta; en este sentido, la iniciativa se ajustó al formato guía que establece los parámetros  para la presentación de la misma.
Se realizó una salida de campo con el fin de verificar y definir el área a restaurar para la implementación de la iniciativa.
Se adelantó la gestión requerida para la implementación de las acciones de restauración.</t>
  </si>
  <si>
    <t xml:space="preserve">Se realizó una propuesta de criterios que permirán evaluar las iniciativas socioambientales presentadas, para facilitar el proceso de pre-selección.
Diseño de herramientas metodológicas para facilitar la presentación de las iniciativas socioambientales.
Elaboración del documento técnico que soporta el evento del proceso de convocatoria 2017 y presentación de los avances en el proceso de implementación de la iniciativa seleccionada en el 2016
Trabajo conjunto con la oficina asesora de comunicaciones con el fin de definir las piezas publicitarias requeridas para la convocatoria de las iniciativas socioambientales.
Se definieron  las zonas prioritarias donde serán identificadas e  implementadas  las dos  iniciativas que sean seleccionadas (Sector Parque del Agua yCircuito  Zuque - Corinto).
Se realizó  la apertura de la convocatoria que permitirá la identificación y selección de  dos iniciativas socioambientales.
Se está desarrollando una estrategia de difusión de la convocatoria  a través de gestores sociales, corresponsal ambiental de la Secretaría Distrital de Ambiente, presentación de la convocatoria ante las CAL (Comisiones Ambientales Locales).
Se realizò una salida de reconocimiento de la zona prioritaria  Sector Parque del Agua, con el fin de identificar actores estrategicos .
                                                                                                     </t>
  </si>
  <si>
    <t xml:space="preserve">Actividad no ejecutada.                                  
</t>
  </si>
  <si>
    <t xml:space="preserve">Se realizo la priorizacion de los siguientes predios Predio Zuque Vivienda Popular Amapolas Empresa de Acueducto y Alcantarillado de Bogota Parque del Agua  y Entrenubes predio 39 para definir cuales aplican a los requerimienos del proyectos y sobre ellos adelantar las labores de diagnosticos y diseños paralelamente se han venido realizando reuniones entre la Direccion de Gestion Ambiental la Subdireccion de Ecosistemas y Ruralidad SER el Grupo de Restauracion Ecologica GRE y la Corporación Autonoma Regional CAR para formalizar convenio tripartita. Además se obtuvo acercamiento con el sector social obteniendo un acuerdo de voluntades y la vinculación del sector privado.
</t>
  </si>
  <si>
    <t>Se efectuó el mantenimiento al control de retamo a 19,84 ha, en: La Arboleda (16,39 ha ), Altos del Virrey (0,64 ha), Ministerio de Defensa (2,68 ha) y Seminario de los Padres Píos (0,13 ha); así mismo, se hizo el despeje de 720 metros del sendero que conduce al Santuario de Monserrate. 
El 22 de abril se realizó, junto otras entidades y particulares, una jornada de plantación de material vegetal en un sector del Parque Nacional Enrique Olaya Herrera que fue afectado por incendio forestal en octubre de 2015 y cuya adecuación se hizo en 2016. Esto, en el marco del proceso de restauración ecológica de esa zona y en conmemoración del día de la Tierra. Se plantaron 201 árboles de especies nativas. Posteriormente, el 5 de junio, en conmemoración del día mundial del medio ambiente, se hizo la plantación de 147 árboles en La Arboleda; en esta ocasión se contó con la participación de estudiantes del SENA.
Se realizaron jornadas de capacitación a grupos comunitarios de la localidad de San Cristóbal.</t>
  </si>
  <si>
    <t xml:space="preserve">La gestión a realizar con recursos de la vigencia, no ha iniciado. </t>
  </si>
  <si>
    <t>La Secretaría Distrital de Ambiente (SDA) asistió a las sesiones mensuales de la Comisión Distrital para la Prevención y Mitigación de Incendios Forestales; debido a falta de cuórum, solo se realizaron las de mayo y junio, las cuales fueron Presididas por la SDA.
Se solicitó a la Oficina de Comunicaciones de la SDA, disponer en la página web de la Entidad, el informe de gestión 2016 de la Comisión.
Se presentó ante la Comisión, el reporte del avance del primer trimestre de 2017, de las responsabilidades a cargo de la SDA en el Plan de Acción de la Comisión</t>
  </si>
  <si>
    <t xml:space="preserve">Aún no han iniciado las acciones para la elaboración del mapa, debido a algunas dificultades administrativas que se han presentado al interior de la Empresa de Acueducto, Alcantarillado y Aseo de Bogotá. Sin embargo, la supervisión de la Secretaría para el convenio, ha estado al tanto y efectuó reunión con el supervisor de la Empresa, para buscar mecanismos que permitan avanzar con el proceso. 
</t>
  </si>
  <si>
    <t>Se estableció la cartografía final para las  cuatro (4) áreas prioritarias: Gran Aula Ambiental de Soratama, Sector Parque del Agua, Circuito Corinto - El Zuque y conexión Parque Entrenubes - Cerros Orientales. Estas zonas fueron escogidas por su ubicación estratégica en la ciudad, presencia de zonas de conservación de la biodiversidad, presencia de quebradas, instituciones educativas y de investigación, senderos, espacios de valoración y formación ambiental, son de recarga hídrica, con canteras en recuperación y tienen programas de restauración en curso o en proyecto entre otros. A la cartografía final le fueron incluidos criterios de cobertura vegetal nativa y especies exóticas, cursos de agua, senderos, zonas de retamo, barrios, entre otros.
Se consolidó el documento de caracterización de la Gran Aula Ambiental de Soratama con los aspectos sociales. 
Se elaboró el cronograma y se determinaron las actividades a realizar en las salidas de campo para la caracterización de las áreas prioritarias.
Se realizaron dos (2) visitas de campo a la zona prioritaria Sector Parque del Agua, una para reconocimiento general con los equipos ecosistémico, social y económico, en la cual  se reconocieron los puntos clave para recolección de información y determinaron las necesidades para cada visita; y la otra para recolectar  información de campo mediante una Evaluación Ecológica Rápida, en el aspecto ecosistémico (cuerpos de agua, coberturas, accesibilidad, procesos de degradación, entre otros) y georeferenciar los puntos de muestreo.</t>
  </si>
  <si>
    <t xml:space="preserve">Actividad no ejecutada.  Teniendo en cuenta que hasta no contar con la caracterización de las zonas en las cuales se van a aplicar los incentivos, no se pueden determinar las mejores alternativas.
</t>
  </si>
  <si>
    <t>Se está contemplando la posibilidad de aumentar el área de 2 a 10 ha en el predio seleccionado (identificado con el chip AAA0243WPDM, en la KR 6 No. 151 - 80 a nombre de la FIDUCIARIA BOGOTA SA VOCERA DE "ALCABAMA LOTE CLL 1) en  la zona piloto Gran Aula Ambiental de Soratama. Para ésto, se adelanto reunión con los propietarios que están interesados en la implementación.</t>
  </si>
  <si>
    <t>7, OBSERVACIONES AVANCE TRIMESTRE_2_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</si>
</sst>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_([$$-240A]\ * #,##0_);_([$$-240A]\ * \(#,##0\);_([$$-240A]\ * &quot;-&quot;??_);_(@_)"/>
    <numFmt numFmtId="171" formatCode="0.0%"/>
    <numFmt numFmtId="172" formatCode="_ * #,##0_ ;_ * \-#,##0_ ;_ * &quot;-&quot;??_ ;_ @_ "/>
    <numFmt numFmtId="173" formatCode="_(&quot;$&quot;* #,##0.00_);_(&quot;$&quot;* \(#,##0.00\);_(&quot;$&quot;* &quot;-&quot;??_);_(@_)"/>
    <numFmt numFmtId="174" formatCode="_-* #,##0\ _€_-;\-* #,##0\ _€_-;_-* &quot;-&quot;??\ _€_-;_-@_-"/>
  </numFmts>
  <fonts count="40" x14ac:knownFonts="1">
    <font>
      <sz val="11"/>
      <color theme="1"/>
      <name val="Calibri"/>
      <family val="2"/>
      <scheme val="minor"/>
    </font>
    <font>
      <sz val="11"/>
      <color indexed="8"/>
      <name val="Calibri"/>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sz val="11"/>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9"/>
      <name val="Calibri"/>
      <family val="2"/>
      <scheme val="minor"/>
    </font>
    <font>
      <sz val="10"/>
      <name val="Calibri"/>
      <family val="2"/>
      <scheme val="minor"/>
    </font>
    <font>
      <sz val="11"/>
      <color theme="1"/>
      <name val="Arial Narrow"/>
      <family val="2"/>
    </font>
    <font>
      <sz val="12"/>
      <color theme="1"/>
      <name val="Arial"/>
      <family val="2"/>
    </font>
    <font>
      <sz val="12"/>
      <name val="Arial Narrow"/>
      <family val="2"/>
    </font>
    <font>
      <sz val="12"/>
      <color rgb="FFFF0000"/>
      <name val="Arial"/>
      <family val="2"/>
    </font>
    <font>
      <sz val="9"/>
      <name val="Calibri"/>
      <family val="2"/>
    </font>
    <font>
      <sz val="9"/>
      <color theme="1"/>
      <name val="Arial"/>
      <family val="2"/>
    </font>
    <font>
      <b/>
      <sz val="9"/>
      <color theme="0" tint="-4.9989318521683403E-2"/>
      <name val="Arial"/>
      <family val="2"/>
    </font>
    <font>
      <b/>
      <sz val="9"/>
      <color theme="1"/>
      <name val="Arial"/>
      <family val="2"/>
    </font>
    <font>
      <b/>
      <sz val="10"/>
      <color theme="1"/>
      <name val="Arial"/>
      <family val="2"/>
    </font>
    <font>
      <sz val="11"/>
      <color theme="0"/>
      <name val="Arial"/>
      <family val="2"/>
    </font>
    <font>
      <sz val="12"/>
      <color theme="0"/>
      <name val="Arial"/>
      <family val="2"/>
    </font>
    <font>
      <b/>
      <sz val="12"/>
      <color theme="1"/>
      <name val="Arial"/>
      <family val="2"/>
    </font>
    <font>
      <sz val="10"/>
      <color theme="1"/>
      <name val="Arial"/>
      <family val="2"/>
    </font>
    <font>
      <sz val="10"/>
      <color indexed="8"/>
      <name val="Arial"/>
      <family val="2"/>
    </font>
    <font>
      <b/>
      <sz val="9"/>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C000"/>
        <bgColor indexed="64"/>
      </patternFill>
    </fill>
    <fill>
      <patternFill patternType="solid">
        <fgColor theme="1"/>
        <bgColor indexed="64"/>
      </patternFill>
    </fill>
    <fill>
      <patternFill patternType="solid">
        <fgColor theme="6" tint="0.59999389629810485"/>
        <bgColor indexed="64"/>
      </patternFill>
    </fill>
    <fill>
      <patternFill patternType="solid">
        <fgColor theme="3" tint="0.5999938962981048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s>
  <cellStyleXfs count="80">
    <xf numFmtId="0" fontId="0" fillId="0" borderId="0"/>
    <xf numFmtId="169" fontId="8" fillId="0" borderId="0" applyFont="0" applyFill="0" applyBorder="0" applyAlignment="0" applyProtection="0"/>
    <xf numFmtId="169" fontId="3" fillId="0" borderId="0" applyFont="0" applyFill="0" applyBorder="0" applyAlignment="0" applyProtection="0"/>
    <xf numFmtId="167" fontId="6" fillId="0" borderId="0" applyFont="0" applyFill="0" applyBorder="0" applyAlignment="0" applyProtection="0"/>
    <xf numFmtId="165" fontId="19"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3"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3" fillId="0" borderId="0" applyFont="0" applyFill="0" applyBorder="0" applyAlignment="0" applyProtection="0"/>
    <xf numFmtId="172" fontId="3" fillId="0" borderId="0" applyFont="0" applyFill="0" applyBorder="0" applyAlignment="0" applyProtection="0"/>
    <xf numFmtId="164" fontId="19" fillId="0" borderId="0" applyFont="0" applyFill="0" applyBorder="0" applyAlignment="0" applyProtection="0"/>
    <xf numFmtId="173" fontId="12" fillId="0" borderId="0" applyFont="0" applyFill="0" applyBorder="0" applyAlignment="0" applyProtection="0"/>
    <xf numFmtId="166" fontId="1" fillId="0" borderId="0" applyFont="0" applyFill="0" applyBorder="0" applyAlignment="0" applyProtection="0"/>
    <xf numFmtId="0" fontId="3" fillId="0" borderId="0"/>
    <xf numFmtId="0" fontId="3" fillId="0" borderId="0"/>
    <xf numFmtId="0" fontId="12" fillId="0" borderId="0"/>
    <xf numFmtId="0" fontId="3" fillId="0" borderId="0"/>
    <xf numFmtId="0" fontId="3"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164" fontId="19" fillId="0" borderId="0" applyFont="0" applyFill="0" applyBorder="0" applyAlignment="0" applyProtection="0"/>
    <xf numFmtId="164" fontId="3" fillId="0" borderId="0" applyFont="0" applyFill="0" applyBorder="0" applyAlignment="0" applyProtection="0"/>
    <xf numFmtId="9" fontId="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cellStyleXfs>
  <cellXfs count="470">
    <xf numFmtId="0" fontId="0" fillId="0" borderId="0" xfId="0"/>
    <xf numFmtId="0" fontId="0" fillId="0" borderId="0" xfId="0" applyFill="1"/>
    <xf numFmtId="0" fontId="4"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20" fillId="0" borderId="0" xfId="0" applyFont="1" applyFill="1"/>
    <xf numFmtId="0" fontId="3" fillId="0" borderId="0" xfId="0" applyFont="1" applyFill="1"/>
    <xf numFmtId="0" fontId="4" fillId="0" borderId="0" xfId="0" applyFont="1" applyFill="1" applyAlignment="1">
      <alignment horizontal="center"/>
    </xf>
    <xf numFmtId="0" fontId="0" fillId="3" borderId="0" xfId="0" applyFill="1" applyAlignment="1">
      <alignment horizontal="center"/>
    </xf>
    <xf numFmtId="0" fontId="0" fillId="0" borderId="0" xfId="0" applyFill="1" applyAlignment="1">
      <alignment horizontal="center"/>
    </xf>
    <xf numFmtId="0" fontId="11" fillId="0" borderId="0" xfId="0" applyFont="1" applyFill="1"/>
    <xf numFmtId="174" fontId="0" fillId="0" borderId="0" xfId="0" applyNumberFormat="1" applyFill="1" applyAlignment="1">
      <alignment horizontal="center"/>
    </xf>
    <xf numFmtId="174" fontId="21" fillId="3" borderId="1" xfId="3" applyNumberFormat="1" applyFont="1" applyFill="1" applyBorder="1" applyAlignment="1">
      <alignment horizontal="center" vertical="center"/>
    </xf>
    <xf numFmtId="0" fontId="0" fillId="0" borderId="0" xfId="0" applyFill="1" applyAlignment="1">
      <alignment horizontal="center"/>
    </xf>
    <xf numFmtId="0" fontId="15" fillId="3" borderId="1" xfId="0" applyFont="1" applyFill="1" applyBorder="1" applyAlignment="1">
      <alignment horizontal="right" vertical="center"/>
    </xf>
    <xf numFmtId="3" fontId="14" fillId="3" borderId="5" xfId="10" applyNumberFormat="1" applyFont="1" applyFill="1" applyBorder="1" applyAlignment="1">
      <alignment horizontal="center" vertical="center" wrapText="1"/>
    </xf>
    <xf numFmtId="0" fontId="0" fillId="0" borderId="30" xfId="0" applyFill="1" applyBorder="1"/>
    <xf numFmtId="0" fontId="0" fillId="0" borderId="31" xfId="0" applyFill="1" applyBorder="1"/>
    <xf numFmtId="0" fontId="25" fillId="0" borderId="0" xfId="0" applyFont="1" applyFill="1" applyAlignment="1">
      <alignment horizontal="center" vertical="center"/>
    </xf>
    <xf numFmtId="0" fontId="4" fillId="3" borderId="28" xfId="0" applyFont="1" applyFill="1" applyBorder="1" applyAlignment="1">
      <alignment vertical="top" wrapText="1"/>
    </xf>
    <xf numFmtId="0" fontId="4" fillId="3" borderId="0" xfId="0" applyFont="1" applyFill="1" applyBorder="1" applyAlignment="1">
      <alignment vertical="top" wrapText="1"/>
    </xf>
    <xf numFmtId="0" fontId="4" fillId="3" borderId="0" xfId="0" applyFont="1" applyFill="1" applyBorder="1" applyAlignment="1">
      <alignment horizontal="center" vertical="center" wrapText="1"/>
    </xf>
    <xf numFmtId="0" fontId="26" fillId="3" borderId="28" xfId="0" applyFont="1" applyFill="1" applyBorder="1"/>
    <xf numFmtId="0" fontId="26" fillId="3" borderId="0" xfId="0" applyFont="1" applyFill="1" applyBorder="1"/>
    <xf numFmtId="0" fontId="26" fillId="3" borderId="0" xfId="0" applyFont="1" applyFill="1" applyBorder="1" applyAlignment="1">
      <alignment horizontal="center"/>
    </xf>
    <xf numFmtId="0" fontId="26" fillId="3" borderId="29" xfId="0" applyFont="1" applyFill="1" applyBorder="1"/>
    <xf numFmtId="0" fontId="13" fillId="6" borderId="3" xfId="0" applyFont="1" applyFill="1" applyBorder="1" applyAlignment="1" applyProtection="1">
      <alignment horizontal="left" vertical="center" wrapText="1"/>
      <protection locked="0"/>
    </xf>
    <xf numFmtId="0" fontId="13" fillId="6" borderId="1" xfId="0" applyFont="1" applyFill="1" applyBorder="1" applyAlignment="1" applyProtection="1">
      <alignment horizontal="left" vertical="center" wrapText="1"/>
      <protection locked="0"/>
    </xf>
    <xf numFmtId="0" fontId="13" fillId="6" borderId="4" xfId="0" applyFont="1" applyFill="1" applyBorder="1" applyAlignment="1" applyProtection="1">
      <alignment horizontal="left" vertical="center" wrapText="1"/>
      <protection locked="0"/>
    </xf>
    <xf numFmtId="0" fontId="13" fillId="6" borderId="5" xfId="0" applyFont="1" applyFill="1" applyBorder="1" applyAlignment="1" applyProtection="1">
      <alignment horizontal="left" vertical="center" wrapText="1"/>
      <protection locked="0"/>
    </xf>
    <xf numFmtId="0" fontId="23" fillId="6" borderId="0" xfId="0" applyFont="1" applyFill="1" applyBorder="1" applyAlignment="1"/>
    <xf numFmtId="0" fontId="24" fillId="6" borderId="0" xfId="0" applyFont="1" applyFill="1" applyBorder="1" applyAlignment="1"/>
    <xf numFmtId="0" fontId="24" fillId="6" borderId="29" xfId="0" applyFont="1" applyFill="1" applyBorder="1" applyAlignment="1"/>
    <xf numFmtId="0" fontId="23" fillId="6" borderId="31" xfId="0" applyFont="1" applyFill="1" applyBorder="1" applyAlignment="1"/>
    <xf numFmtId="0" fontId="24" fillId="6" borderId="31" xfId="0" applyFont="1" applyFill="1" applyBorder="1" applyAlignment="1"/>
    <xf numFmtId="0" fontId="10" fillId="6" borderId="48" xfId="0" applyFont="1" applyFill="1" applyBorder="1" applyAlignment="1">
      <alignment horizontal="right"/>
    </xf>
    <xf numFmtId="37" fontId="0" fillId="0" borderId="0" xfId="0" applyNumberFormat="1" applyFill="1" applyAlignment="1">
      <alignment horizontal="center" vertical="center"/>
    </xf>
    <xf numFmtId="0" fontId="4" fillId="6" borderId="2" xfId="0" applyFont="1" applyFill="1" applyBorder="1" applyAlignment="1">
      <alignment horizontal="center" vertical="center" wrapText="1"/>
    </xf>
    <xf numFmtId="3" fontId="4" fillId="0" borderId="0" xfId="0" applyNumberFormat="1" applyFont="1" applyFill="1" applyAlignment="1">
      <alignment horizontal="center"/>
    </xf>
    <xf numFmtId="37" fontId="4" fillId="0" borderId="0" xfId="0" applyNumberFormat="1" applyFont="1" applyFill="1" applyAlignment="1">
      <alignment horizontal="center"/>
    </xf>
    <xf numFmtId="3" fontId="0" fillId="0" borderId="0" xfId="0" applyNumberFormat="1" applyFill="1"/>
    <xf numFmtId="37" fontId="4" fillId="7" borderId="0" xfId="0" applyNumberFormat="1" applyFont="1" applyFill="1" applyAlignment="1">
      <alignment horizontal="center"/>
    </xf>
    <xf numFmtId="1" fontId="4" fillId="0" borderId="0" xfId="0" applyNumberFormat="1" applyFont="1" applyFill="1" applyAlignment="1">
      <alignment horizontal="center"/>
    </xf>
    <xf numFmtId="1" fontId="0" fillId="0" borderId="0" xfId="0" applyNumberFormat="1" applyFill="1"/>
    <xf numFmtId="1" fontId="0" fillId="0" borderId="0" xfId="0" applyNumberFormat="1" applyFill="1" applyAlignment="1">
      <alignment horizontal="center"/>
    </xf>
    <xf numFmtId="174" fontId="4" fillId="0" borderId="0" xfId="3" applyNumberFormat="1" applyFont="1" applyFill="1" applyAlignment="1">
      <alignment horizontal="center"/>
    </xf>
    <xf numFmtId="0" fontId="0" fillId="0" borderId="0" xfId="0" applyFill="1" applyAlignment="1">
      <alignment wrapText="1"/>
    </xf>
    <xf numFmtId="0" fontId="25" fillId="0" borderId="0" xfId="0" applyFont="1" applyFill="1" applyAlignment="1">
      <alignment horizontal="center" vertical="center" wrapText="1"/>
    </xf>
    <xf numFmtId="0" fontId="0" fillId="0" borderId="0" xfId="0" applyAlignment="1">
      <alignment wrapText="1"/>
    </xf>
    <xf numFmtId="0" fontId="0" fillId="0" borderId="0" xfId="0" applyFill="1" applyAlignment="1">
      <alignment horizontal="center" vertical="center" wrapText="1"/>
    </xf>
    <xf numFmtId="4" fontId="0" fillId="0" borderId="0" xfId="0" applyNumberFormat="1" applyFill="1" applyAlignment="1">
      <alignment horizontal="center" vertical="center" wrapText="1"/>
    </xf>
    <xf numFmtId="0" fontId="20" fillId="0" borderId="0" xfId="0" applyFont="1" applyFill="1" applyAlignment="1">
      <alignment wrapText="1"/>
    </xf>
    <xf numFmtId="0" fontId="0" fillId="0" borderId="0" xfId="0" applyAlignment="1"/>
    <xf numFmtId="10" fontId="23" fillId="6" borderId="0" xfId="21" applyNumberFormat="1" applyFont="1" applyFill="1" applyBorder="1" applyAlignment="1">
      <alignment horizontal="center" vertical="center"/>
    </xf>
    <xf numFmtId="174" fontId="21" fillId="3" borderId="1" xfId="5" applyNumberFormat="1" applyFont="1" applyFill="1" applyBorder="1" applyAlignment="1">
      <alignment horizontal="center" vertical="center"/>
    </xf>
    <xf numFmtId="174" fontId="22" fillId="3" borderId="1" xfId="3" applyNumberFormat="1" applyFont="1" applyFill="1" applyBorder="1" applyAlignment="1">
      <alignment horizontal="center" vertical="center"/>
    </xf>
    <xf numFmtId="0" fontId="13" fillId="6" borderId="2" xfId="0" applyFont="1" applyFill="1" applyBorder="1" applyAlignment="1" applyProtection="1">
      <alignment horizontal="left" vertical="center" wrapText="1"/>
      <protection locked="0"/>
    </xf>
    <xf numFmtId="0" fontId="4" fillId="6" borderId="16" xfId="0" applyFont="1" applyFill="1" applyBorder="1" applyAlignment="1">
      <alignment horizontal="center" vertical="center" wrapText="1"/>
    </xf>
    <xf numFmtId="174" fontId="4" fillId="0" borderId="0" xfId="5" applyNumberFormat="1" applyFont="1" applyFill="1" applyAlignment="1">
      <alignment horizontal="center"/>
    </xf>
    <xf numFmtId="2" fontId="0" fillId="0" borderId="0" xfId="0" applyNumberFormat="1" applyFill="1" applyAlignment="1">
      <alignment horizontal="center" vertical="center"/>
    </xf>
    <xf numFmtId="0" fontId="4" fillId="6" borderId="2" xfId="0" applyFont="1" applyFill="1" applyBorder="1" applyAlignment="1">
      <alignment horizontal="center" vertical="center" wrapText="1"/>
    </xf>
    <xf numFmtId="174" fontId="22" fillId="3" borderId="2" xfId="3" applyNumberFormat="1" applyFont="1" applyFill="1" applyBorder="1" applyAlignment="1">
      <alignment horizontal="center" vertical="center"/>
    </xf>
    <xf numFmtId="174" fontId="21" fillId="3" borderId="2" xfId="5" applyNumberFormat="1" applyFont="1" applyFill="1" applyBorder="1" applyAlignment="1">
      <alignment horizontal="center" vertical="center"/>
    </xf>
    <xf numFmtId="37" fontId="17" fillId="3" borderId="4" xfId="9" applyNumberFormat="1" applyFont="1" applyFill="1" applyBorder="1" applyAlignment="1">
      <alignment horizontal="center" vertical="center"/>
    </xf>
    <xf numFmtId="174" fontId="22" fillId="3" borderId="4" xfId="3" applyNumberFormat="1" applyFont="1" applyFill="1" applyBorder="1" applyAlignment="1">
      <alignment horizontal="center" vertical="center"/>
    </xf>
    <xf numFmtId="0" fontId="14" fillId="0" borderId="0" xfId="16" applyFont="1" applyBorder="1" applyAlignment="1">
      <alignment vertical="center"/>
    </xf>
    <xf numFmtId="0" fontId="16" fillId="5" borderId="1" xfId="16" applyFont="1" applyFill="1" applyBorder="1" applyAlignment="1">
      <alignment horizontal="left" vertical="center" wrapText="1"/>
    </xf>
    <xf numFmtId="0" fontId="16" fillId="5" borderId="4" xfId="16" applyFont="1" applyFill="1" applyBorder="1" applyAlignment="1">
      <alignment horizontal="left" vertical="center" wrapText="1"/>
    </xf>
    <xf numFmtId="0" fontId="16" fillId="0" borderId="0" xfId="16" applyFont="1" applyAlignment="1">
      <alignment vertical="center"/>
    </xf>
    <xf numFmtId="0" fontId="14" fillId="0" borderId="0" xfId="16" applyFont="1" applyAlignment="1">
      <alignment vertical="center"/>
    </xf>
    <xf numFmtId="0" fontId="14" fillId="0" borderId="0" xfId="16" applyFont="1" applyFill="1" applyAlignment="1">
      <alignment horizontal="left" vertical="center"/>
    </xf>
    <xf numFmtId="10" fontId="14" fillId="0" borderId="0" xfId="16" applyNumberFormat="1" applyFont="1" applyAlignment="1">
      <alignment vertical="center"/>
    </xf>
    <xf numFmtId="10" fontId="14" fillId="0" borderId="0" xfId="16" applyNumberFormat="1" applyFont="1" applyAlignment="1">
      <alignment horizontal="center" vertical="center"/>
    </xf>
    <xf numFmtId="0" fontId="14" fillId="2" borderId="0" xfId="16" applyFont="1" applyFill="1" applyBorder="1" applyAlignment="1">
      <alignment vertical="center"/>
    </xf>
    <xf numFmtId="171" fontId="23" fillId="4" borderId="3" xfId="0" applyNumberFormat="1" applyFont="1" applyFill="1" applyBorder="1" applyAlignment="1">
      <alignment vertical="center"/>
    </xf>
    <xf numFmtId="0" fontId="14" fillId="2" borderId="0" xfId="16" applyFont="1" applyFill="1" applyAlignment="1">
      <alignment vertical="center"/>
    </xf>
    <xf numFmtId="171" fontId="23" fillId="6" borderId="4" xfId="0" applyNumberFormat="1" applyFont="1" applyFill="1" applyBorder="1" applyAlignment="1">
      <alignment vertical="center"/>
    </xf>
    <xf numFmtId="10" fontId="30" fillId="3" borderId="4" xfId="16" applyNumberFormat="1" applyFont="1" applyFill="1" applyBorder="1" applyAlignment="1">
      <alignment horizontal="center" vertical="center" wrapText="1"/>
    </xf>
    <xf numFmtId="171" fontId="23" fillId="6" borderId="1" xfId="0" applyNumberFormat="1" applyFont="1" applyFill="1" applyBorder="1" applyAlignment="1">
      <alignment vertical="center"/>
    </xf>
    <xf numFmtId="10" fontId="30" fillId="3" borderId="1" xfId="16" applyNumberFormat="1" applyFont="1" applyFill="1" applyBorder="1" applyAlignment="1">
      <alignment horizontal="center" vertical="center" wrapText="1"/>
    </xf>
    <xf numFmtId="0" fontId="14" fillId="2" borderId="0" xfId="16" applyFont="1" applyFill="1" applyAlignment="1">
      <alignment horizontal="left" vertical="center"/>
    </xf>
    <xf numFmtId="171" fontId="23" fillId="6" borderId="1" xfId="0" applyNumberFormat="1" applyFont="1" applyFill="1" applyBorder="1" applyAlignment="1">
      <alignment horizontal="left" vertical="center"/>
    </xf>
    <xf numFmtId="0" fontId="31" fillId="3" borderId="0" xfId="0" applyFont="1" applyFill="1" applyBorder="1" applyAlignment="1">
      <alignment horizontal="center" vertical="center" wrapText="1"/>
    </xf>
    <xf numFmtId="0" fontId="31" fillId="3" borderId="0" xfId="0" applyFont="1" applyFill="1" applyBorder="1" applyAlignment="1">
      <alignment horizontal="left" vertical="center" wrapText="1"/>
    </xf>
    <xf numFmtId="10" fontId="31" fillId="3" borderId="0" xfId="16" applyNumberFormat="1" applyFont="1" applyFill="1" applyBorder="1" applyAlignment="1">
      <alignment horizontal="center" vertical="center"/>
    </xf>
    <xf numFmtId="10" fontId="16" fillId="3" borderId="0" xfId="16" applyNumberFormat="1" applyFont="1" applyFill="1" applyBorder="1" applyAlignment="1">
      <alignment horizontal="center" vertical="center"/>
    </xf>
    <xf numFmtId="10" fontId="14" fillId="2" borderId="0" xfId="16" applyNumberFormat="1" applyFont="1" applyFill="1" applyAlignment="1">
      <alignment vertical="center"/>
    </xf>
    <xf numFmtId="10" fontId="14" fillId="2" borderId="0" xfId="16" applyNumberFormat="1" applyFont="1" applyFill="1" applyAlignment="1">
      <alignment horizontal="center" vertical="center"/>
    </xf>
    <xf numFmtId="0" fontId="14" fillId="0" borderId="0" xfId="16" applyFont="1" applyAlignment="1">
      <alignment horizontal="left" vertical="center"/>
    </xf>
    <xf numFmtId="171" fontId="23" fillId="6" borderId="2" xfId="0" applyNumberFormat="1" applyFont="1" applyFill="1" applyBorder="1" applyAlignment="1">
      <alignment vertical="center"/>
    </xf>
    <xf numFmtId="10" fontId="30" fillId="3" borderId="2" xfId="16" applyNumberFormat="1" applyFont="1" applyFill="1" applyBorder="1" applyAlignment="1">
      <alignment horizontal="center" vertical="center" wrapText="1"/>
    </xf>
    <xf numFmtId="0" fontId="16" fillId="5" borderId="44" xfId="16" applyFont="1" applyFill="1" applyBorder="1" applyAlignment="1">
      <alignment horizontal="center" vertical="center" wrapText="1"/>
    </xf>
    <xf numFmtId="0" fontId="4" fillId="6" borderId="2"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7" fillId="3" borderId="1" xfId="0" applyFont="1" applyFill="1" applyBorder="1" applyAlignment="1">
      <alignment horizontal="center" vertical="center"/>
    </xf>
    <xf numFmtId="9" fontId="26" fillId="3" borderId="1" xfId="0" applyNumberFormat="1" applyFont="1" applyFill="1" applyBorder="1" applyAlignment="1">
      <alignment horizontal="center" vertical="center" wrapText="1"/>
    </xf>
    <xf numFmtId="10" fontId="7" fillId="3" borderId="1" xfId="0" applyNumberFormat="1" applyFont="1" applyFill="1" applyBorder="1" applyAlignment="1">
      <alignment horizontal="center" vertical="center" wrapText="1"/>
    </xf>
    <xf numFmtId="174" fontId="21" fillId="3" borderId="5" xfId="3" applyNumberFormat="1" applyFont="1" applyFill="1" applyBorder="1" applyAlignment="1">
      <alignment horizontal="center" vertical="center"/>
    </xf>
    <xf numFmtId="4" fontId="16" fillId="3" borderId="1" xfId="10" applyNumberFormat="1" applyFont="1" applyFill="1" applyBorder="1" applyAlignment="1">
      <alignment horizontal="center" vertical="center" wrapText="1"/>
    </xf>
    <xf numFmtId="174" fontId="21" fillId="3" borderId="3" xfId="3" applyNumberFormat="1" applyFont="1" applyFill="1" applyBorder="1" applyAlignment="1">
      <alignment horizontal="center" vertical="center"/>
    </xf>
    <xf numFmtId="3" fontId="32" fillId="3" borderId="3" xfId="0" applyNumberFormat="1" applyFont="1" applyFill="1" applyBorder="1" applyAlignment="1">
      <alignment horizontal="center" vertical="center" wrapText="1"/>
    </xf>
    <xf numFmtId="9" fontId="32" fillId="3" borderId="3" xfId="21" applyFont="1" applyFill="1" applyBorder="1" applyAlignment="1">
      <alignment horizontal="center" vertical="center"/>
    </xf>
    <xf numFmtId="9" fontId="32" fillId="3" borderId="1" xfId="21" applyFont="1" applyFill="1" applyBorder="1" applyAlignment="1">
      <alignment horizontal="center" vertical="center"/>
    </xf>
    <xf numFmtId="37" fontId="30" fillId="3" borderId="1" xfId="9" applyNumberFormat="1" applyFont="1" applyFill="1" applyBorder="1" applyAlignment="1">
      <alignment horizontal="center" vertical="center"/>
    </xf>
    <xf numFmtId="37" fontId="30" fillId="3" borderId="1" xfId="10" applyNumberFormat="1" applyFont="1" applyFill="1" applyBorder="1" applyAlignment="1">
      <alignment horizontal="center" vertical="center"/>
    </xf>
    <xf numFmtId="0" fontId="30" fillId="3" borderId="1" xfId="0" applyFont="1" applyFill="1" applyBorder="1" applyAlignment="1">
      <alignment horizontal="right" vertical="center"/>
    </xf>
    <xf numFmtId="37" fontId="30" fillId="3" borderId="1" xfId="0" applyNumberFormat="1" applyFont="1" applyFill="1" applyBorder="1" applyAlignment="1">
      <alignment horizontal="right" vertical="center"/>
    </xf>
    <xf numFmtId="3" fontId="32" fillId="3" borderId="1" xfId="10" applyNumberFormat="1" applyFont="1" applyFill="1" applyBorder="1" applyAlignment="1">
      <alignment horizontal="center" vertical="center" wrapText="1"/>
    </xf>
    <xf numFmtId="3" fontId="32" fillId="3" borderId="1" xfId="0" applyNumberFormat="1" applyFont="1" applyFill="1" applyBorder="1" applyAlignment="1">
      <alignment horizontal="center" vertical="center" wrapText="1"/>
    </xf>
    <xf numFmtId="37" fontId="32" fillId="3" borderId="4" xfId="9" applyNumberFormat="1" applyFont="1" applyFill="1" applyBorder="1" applyAlignment="1">
      <alignment horizontal="center" vertical="center"/>
    </xf>
    <xf numFmtId="37" fontId="32" fillId="3" borderId="4" xfId="10" applyNumberFormat="1" applyFont="1" applyFill="1" applyBorder="1" applyAlignment="1">
      <alignment horizontal="center" vertical="center"/>
    </xf>
    <xf numFmtId="37" fontId="30" fillId="3" borderId="4" xfId="9" applyNumberFormat="1" applyFont="1" applyFill="1" applyBorder="1" applyAlignment="1">
      <alignment horizontal="center" vertical="center"/>
    </xf>
    <xf numFmtId="9" fontId="32" fillId="3" borderId="4" xfId="21" applyFont="1" applyFill="1" applyBorder="1" applyAlignment="1">
      <alignment horizontal="center" vertical="center"/>
    </xf>
    <xf numFmtId="3" fontId="32" fillId="3" borderId="5" xfId="0" applyNumberFormat="1" applyFont="1" applyFill="1" applyBorder="1" applyAlignment="1">
      <alignment horizontal="center" vertical="center" wrapText="1"/>
    </xf>
    <xf numFmtId="3" fontId="30" fillId="3" borderId="5" xfId="0" applyNumberFormat="1" applyFont="1" applyFill="1" applyBorder="1" applyAlignment="1">
      <alignment horizontal="center" vertical="center" wrapText="1"/>
    </xf>
    <xf numFmtId="0" fontId="0" fillId="3" borderId="5" xfId="0" applyFont="1" applyFill="1" applyBorder="1" applyAlignment="1">
      <alignment horizontal="center" vertical="center"/>
    </xf>
    <xf numFmtId="9" fontId="32" fillId="3" borderId="5" xfId="21" applyFont="1" applyFill="1" applyBorder="1" applyAlignment="1">
      <alignment horizontal="center" vertical="center"/>
    </xf>
    <xf numFmtId="37" fontId="32" fillId="3" borderId="1" xfId="9" applyNumberFormat="1" applyFont="1" applyFill="1" applyBorder="1" applyAlignment="1">
      <alignment horizontal="center" vertical="center"/>
    </xf>
    <xf numFmtId="0" fontId="0" fillId="3" borderId="1" xfId="0" applyFont="1" applyFill="1" applyBorder="1" applyAlignment="1">
      <alignment horizontal="center" vertical="center"/>
    </xf>
    <xf numFmtId="170" fontId="30" fillId="3" borderId="1" xfId="0" applyNumberFormat="1" applyFont="1" applyFill="1" applyBorder="1" applyAlignment="1">
      <alignment horizontal="right" vertical="center"/>
    </xf>
    <xf numFmtId="3" fontId="30" fillId="3" borderId="1" xfId="10" applyNumberFormat="1" applyFont="1" applyFill="1" applyBorder="1" applyAlignment="1">
      <alignment horizontal="center" vertical="center" wrapText="1"/>
    </xf>
    <xf numFmtId="37" fontId="32" fillId="3" borderId="2" xfId="9" applyNumberFormat="1" applyFont="1" applyFill="1" applyBorder="1" applyAlignment="1">
      <alignment horizontal="center" vertical="center"/>
    </xf>
    <xf numFmtId="37" fontId="32" fillId="3" borderId="2" xfId="10" applyNumberFormat="1" applyFont="1" applyFill="1" applyBorder="1" applyAlignment="1">
      <alignment horizontal="center" vertical="center"/>
    </xf>
    <xf numFmtId="9" fontId="32" fillId="3" borderId="2" xfId="21" applyFont="1" applyFill="1" applyBorder="1" applyAlignment="1">
      <alignment horizontal="center" vertical="center"/>
    </xf>
    <xf numFmtId="4" fontId="32" fillId="3" borderId="3" xfId="10" applyNumberFormat="1" applyFont="1" applyFill="1" applyBorder="1" applyAlignment="1">
      <alignment horizontal="center" vertical="center" wrapText="1"/>
    </xf>
    <xf numFmtId="4" fontId="30" fillId="3" borderId="3" xfId="0" applyNumberFormat="1" applyFont="1" applyFill="1" applyBorder="1" applyAlignment="1">
      <alignment horizontal="center" vertical="center" wrapText="1"/>
    </xf>
    <xf numFmtId="3" fontId="30" fillId="3" borderId="3" xfId="0" applyNumberFormat="1" applyFont="1" applyFill="1" applyBorder="1" applyAlignment="1">
      <alignment horizontal="center" vertical="center" wrapText="1"/>
    </xf>
    <xf numFmtId="0" fontId="33" fillId="3" borderId="3" xfId="0" applyFont="1" applyFill="1" applyBorder="1" applyAlignment="1">
      <alignment horizontal="center" vertical="center"/>
    </xf>
    <xf numFmtId="37" fontId="32" fillId="3" borderId="1" xfId="10" applyNumberFormat="1" applyFont="1" applyFill="1" applyBorder="1" applyAlignment="1">
      <alignment horizontal="center" vertical="center"/>
    </xf>
    <xf numFmtId="4" fontId="30" fillId="3" borderId="1" xfId="0" applyNumberFormat="1" applyFont="1" applyFill="1" applyBorder="1" applyAlignment="1">
      <alignment horizontal="right" vertical="center"/>
    </xf>
    <xf numFmtId="4" fontId="32" fillId="3" borderId="1" xfId="10" applyNumberFormat="1" applyFont="1" applyFill="1" applyBorder="1" applyAlignment="1">
      <alignment horizontal="center" vertical="center" wrapText="1"/>
    </xf>
    <xf numFmtId="4" fontId="30" fillId="3" borderId="1" xfId="0" applyNumberFormat="1" applyFont="1" applyFill="1" applyBorder="1" applyAlignment="1">
      <alignment horizontal="center" vertical="center" wrapText="1"/>
    </xf>
    <xf numFmtId="3" fontId="30" fillId="3" borderId="1" xfId="0" applyNumberFormat="1" applyFont="1" applyFill="1" applyBorder="1" applyAlignment="1">
      <alignment horizontal="center" vertical="center" wrapText="1"/>
    </xf>
    <xf numFmtId="0" fontId="33" fillId="3" borderId="1" xfId="0" applyFont="1" applyFill="1" applyBorder="1" applyAlignment="1">
      <alignment horizontal="center" vertical="center"/>
    </xf>
    <xf numFmtId="3" fontId="30" fillId="3" borderId="21" xfId="0" applyNumberFormat="1" applyFont="1" applyFill="1" applyBorder="1" applyAlignment="1">
      <alignment horizontal="center" vertical="center" wrapText="1"/>
    </xf>
    <xf numFmtId="3" fontId="30" fillId="3" borderId="51" xfId="0" applyNumberFormat="1" applyFont="1" applyFill="1" applyBorder="1" applyAlignment="1">
      <alignment horizontal="center" vertical="center" wrapText="1"/>
    </xf>
    <xf numFmtId="37" fontId="30" fillId="3" borderId="11" xfId="9" applyNumberFormat="1" applyFont="1" applyFill="1" applyBorder="1" applyAlignment="1">
      <alignment horizontal="center" vertical="center"/>
    </xf>
    <xf numFmtId="37" fontId="30" fillId="3" borderId="7" xfId="9" applyNumberFormat="1" applyFont="1" applyFill="1" applyBorder="1" applyAlignment="1">
      <alignment horizontal="center" vertical="center"/>
    </xf>
    <xf numFmtId="0" fontId="30" fillId="3" borderId="11" xfId="0" applyFont="1" applyFill="1" applyBorder="1" applyAlignment="1">
      <alignment horizontal="right" vertical="center"/>
    </xf>
    <xf numFmtId="0" fontId="30" fillId="3" borderId="7" xfId="0" applyFont="1" applyFill="1" applyBorder="1" applyAlignment="1">
      <alignment horizontal="right" vertical="center"/>
    </xf>
    <xf numFmtId="170" fontId="30" fillId="3" borderId="11" xfId="0" applyNumberFormat="1" applyFont="1" applyFill="1" applyBorder="1" applyAlignment="1">
      <alignment horizontal="right" vertical="center"/>
    </xf>
    <xf numFmtId="170" fontId="30" fillId="3" borderId="7" xfId="0" applyNumberFormat="1" applyFont="1" applyFill="1" applyBorder="1" applyAlignment="1">
      <alignment horizontal="right" vertical="center"/>
    </xf>
    <xf numFmtId="3" fontId="30" fillId="3" borderId="11" xfId="0" applyNumberFormat="1" applyFont="1" applyFill="1" applyBorder="1" applyAlignment="1">
      <alignment horizontal="center" vertical="center" wrapText="1"/>
    </xf>
    <xf numFmtId="3" fontId="30" fillId="3" borderId="7" xfId="10" applyNumberFormat="1" applyFont="1" applyFill="1" applyBorder="1" applyAlignment="1">
      <alignment horizontal="center" vertical="center" wrapText="1"/>
    </xf>
    <xf numFmtId="37" fontId="30" fillId="3" borderId="2" xfId="9" applyNumberFormat="1" applyFont="1" applyFill="1" applyBorder="1" applyAlignment="1">
      <alignment horizontal="center" vertical="center"/>
    </xf>
    <xf numFmtId="37" fontId="32" fillId="3" borderId="45" xfId="9" applyNumberFormat="1" applyFont="1" applyFill="1" applyBorder="1" applyAlignment="1">
      <alignment horizontal="center" vertical="center"/>
    </xf>
    <xf numFmtId="10" fontId="32" fillId="3" borderId="1" xfId="21" applyNumberFormat="1" applyFont="1" applyFill="1" applyBorder="1" applyAlignment="1">
      <alignment horizontal="center" vertical="center"/>
    </xf>
    <xf numFmtId="174" fontId="22" fillId="3" borderId="3" xfId="3" applyNumberFormat="1" applyFont="1" applyFill="1" applyBorder="1" applyAlignment="1">
      <alignment horizontal="center" vertical="center"/>
    </xf>
    <xf numFmtId="37" fontId="17" fillId="3" borderId="5" xfId="9" applyNumberFormat="1" applyFont="1" applyFill="1" applyBorder="1" applyAlignment="1">
      <alignment horizontal="center" vertical="center"/>
    </xf>
    <xf numFmtId="4" fontId="16" fillId="3" borderId="5" xfId="10" applyNumberFormat="1" applyFont="1" applyFill="1" applyBorder="1" applyAlignment="1">
      <alignment horizontal="center" vertical="center" wrapText="1"/>
    </xf>
    <xf numFmtId="37" fontId="15" fillId="3" borderId="5" xfId="9" applyNumberFormat="1" applyFont="1" applyFill="1" applyBorder="1" applyAlignment="1">
      <alignment horizontal="center" vertical="center"/>
    </xf>
    <xf numFmtId="3" fontId="16" fillId="3" borderId="4" xfId="0" applyNumberFormat="1" applyFont="1" applyFill="1" applyBorder="1" applyAlignment="1">
      <alignment horizontal="center" vertical="center" wrapText="1"/>
    </xf>
    <xf numFmtId="3" fontId="14" fillId="0" borderId="5" xfId="0" applyNumberFormat="1" applyFont="1" applyFill="1" applyBorder="1" applyAlignment="1">
      <alignment horizontal="center" vertical="center" wrapText="1"/>
    </xf>
    <xf numFmtId="10" fontId="0" fillId="0" borderId="0" xfId="0" applyNumberFormat="1" applyFill="1" applyAlignment="1">
      <alignment horizontal="center"/>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10" fontId="10"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0" fontId="4" fillId="3" borderId="1" xfId="0" applyNumberFormat="1" applyFont="1" applyFill="1" applyBorder="1" applyAlignment="1">
      <alignment horizontal="center" vertical="center" wrapText="1"/>
    </xf>
    <xf numFmtId="10" fontId="26" fillId="8" borderId="1" xfId="0" applyNumberFormat="1" applyFont="1" applyFill="1" applyBorder="1" applyAlignment="1">
      <alignment horizontal="center" vertical="center" wrapText="1"/>
    </xf>
    <xf numFmtId="0" fontId="26" fillId="8"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3" borderId="1" xfId="0" applyFont="1" applyFill="1" applyBorder="1" applyAlignment="1">
      <alignment horizontal="left" vertical="center" wrapText="1"/>
    </xf>
    <xf numFmtId="0" fontId="7" fillId="9" borderId="1" xfId="0" applyFont="1" applyFill="1" applyBorder="1" applyAlignment="1">
      <alignment horizontal="center" vertical="center" wrapText="1"/>
    </xf>
    <xf numFmtId="10" fontId="35" fillId="3" borderId="1" xfId="0" applyNumberFormat="1" applyFont="1" applyFill="1" applyBorder="1" applyAlignment="1">
      <alignment horizontal="center" vertical="center" wrapText="1"/>
    </xf>
    <xf numFmtId="10" fontId="26" fillId="3" borderId="1" xfId="0" applyNumberFormat="1" applyFont="1" applyFill="1" applyBorder="1" applyAlignment="1">
      <alignment horizontal="center" vertical="center" wrapText="1"/>
    </xf>
    <xf numFmtId="10" fontId="36" fillId="9" borderId="1" xfId="0" applyNumberFormat="1" applyFont="1" applyFill="1" applyBorder="1" applyAlignment="1">
      <alignment horizontal="center" vertical="center" wrapText="1"/>
    </xf>
    <xf numFmtId="10" fontId="26" fillId="10" borderId="1" xfId="0" applyNumberFormat="1" applyFont="1" applyFill="1" applyBorder="1" applyAlignment="1">
      <alignment horizontal="center" vertical="center" wrapText="1"/>
    </xf>
    <xf numFmtId="0" fontId="26" fillId="10"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35" fillId="3" borderId="0" xfId="0" applyFont="1" applyFill="1"/>
    <xf numFmtId="10" fontId="4" fillId="8" borderId="1" xfId="0" applyNumberFormat="1" applyFont="1" applyFill="1" applyBorder="1" applyAlignment="1">
      <alignment horizontal="center" vertical="center" wrapText="1"/>
    </xf>
    <xf numFmtId="37" fontId="14" fillId="3" borderId="1" xfId="10" applyNumberFormat="1" applyFont="1" applyFill="1" applyBorder="1" applyAlignment="1">
      <alignment horizontal="center" vertical="center"/>
    </xf>
    <xf numFmtId="37" fontId="14" fillId="3" borderId="4" xfId="10" applyNumberFormat="1" applyFont="1" applyFill="1" applyBorder="1" applyAlignment="1">
      <alignment horizontal="center" vertical="center"/>
    </xf>
    <xf numFmtId="37" fontId="14" fillId="3" borderId="2" xfId="10" applyNumberFormat="1" applyFont="1" applyFill="1" applyBorder="1" applyAlignment="1">
      <alignment horizontal="center" vertical="center"/>
    </xf>
    <xf numFmtId="37" fontId="14" fillId="0" borderId="3" xfId="10" applyNumberFormat="1" applyFont="1" applyFill="1" applyBorder="1" applyAlignment="1">
      <alignment horizontal="center" vertical="center"/>
    </xf>
    <xf numFmtId="37" fontId="14" fillId="0" borderId="1" xfId="10" applyNumberFormat="1" applyFont="1" applyFill="1" applyBorder="1" applyAlignment="1">
      <alignment horizontal="center" vertical="center"/>
    </xf>
    <xf numFmtId="37" fontId="14" fillId="3" borderId="3" xfId="10" applyNumberFormat="1" applyFont="1" applyFill="1" applyBorder="1" applyAlignment="1">
      <alignment horizontal="center" vertical="center"/>
    </xf>
    <xf numFmtId="39" fontId="14" fillId="0" borderId="1" xfId="10" applyNumberFormat="1" applyFont="1" applyFill="1" applyBorder="1" applyAlignment="1">
      <alignment horizontal="center" vertical="center"/>
    </xf>
    <xf numFmtId="39" fontId="14" fillId="3" borderId="1" xfId="10" applyNumberFormat="1" applyFont="1" applyFill="1" applyBorder="1" applyAlignment="1">
      <alignment horizontal="center" vertical="center"/>
    </xf>
    <xf numFmtId="0" fontId="14" fillId="0" borderId="1" xfId="0" applyFont="1" applyFill="1" applyBorder="1" applyAlignment="1">
      <alignment horizontal="right" vertical="center"/>
    </xf>
    <xf numFmtId="4" fontId="14" fillId="0" borderId="5" xfId="0" applyNumberFormat="1" applyFont="1" applyFill="1" applyBorder="1" applyAlignment="1">
      <alignment horizontal="center" vertical="center" wrapText="1"/>
    </xf>
    <xf numFmtId="37" fontId="14" fillId="0" borderId="4" xfId="10" applyNumberFormat="1" applyFont="1" applyFill="1" applyBorder="1" applyAlignment="1">
      <alignment horizontal="center" vertical="center"/>
    </xf>
    <xf numFmtId="10" fontId="31" fillId="3" borderId="0" xfId="0" applyNumberFormat="1" applyFont="1" applyFill="1" applyBorder="1" applyAlignment="1">
      <alignment horizontal="center" vertical="center" wrapText="1"/>
    </xf>
    <xf numFmtId="10" fontId="16" fillId="3" borderId="43" xfId="16" applyNumberFormat="1" applyFont="1" applyFill="1" applyBorder="1" applyAlignment="1">
      <alignment horizontal="center" vertical="center" wrapText="1"/>
    </xf>
    <xf numFmtId="171" fontId="23" fillId="6" borderId="49" xfId="0" applyNumberFormat="1" applyFont="1" applyFill="1" applyBorder="1" applyAlignment="1">
      <alignment horizontal="center" vertical="center"/>
    </xf>
    <xf numFmtId="171" fontId="23" fillId="4" borderId="53" xfId="0" applyNumberFormat="1" applyFont="1" applyFill="1" applyBorder="1" applyAlignment="1">
      <alignment horizontal="center" vertical="center"/>
    </xf>
    <xf numFmtId="171" fontId="23" fillId="6" borderId="53" xfId="0" applyNumberFormat="1" applyFont="1" applyFill="1" applyBorder="1" applyAlignment="1">
      <alignment horizontal="center" vertical="center"/>
    </xf>
    <xf numFmtId="10" fontId="30" fillId="3" borderId="5" xfId="16" applyNumberFormat="1" applyFont="1" applyFill="1" applyBorder="1" applyAlignment="1">
      <alignment horizontal="center" vertical="center" wrapText="1"/>
    </xf>
    <xf numFmtId="171" fontId="23" fillId="6" borderId="5" xfId="0" applyNumberFormat="1" applyFont="1" applyFill="1" applyBorder="1" applyAlignment="1">
      <alignment vertical="center"/>
    </xf>
    <xf numFmtId="0" fontId="29" fillId="3" borderId="5" xfId="0" applyFont="1" applyFill="1" applyBorder="1"/>
    <xf numFmtId="0" fontId="16" fillId="3" borderId="5" xfId="0" applyFont="1" applyFill="1" applyBorder="1" applyAlignment="1" applyProtection="1">
      <alignment horizontal="center" vertical="center" wrapText="1"/>
      <protection locked="0"/>
    </xf>
    <xf numFmtId="171" fontId="23" fillId="4" borderId="16" xfId="0" applyNumberFormat="1" applyFont="1" applyFill="1" applyBorder="1" applyAlignment="1">
      <alignment horizontal="center" vertical="center"/>
    </xf>
    <xf numFmtId="0" fontId="29" fillId="3" borderId="42" xfId="0" applyFont="1" applyFill="1" applyBorder="1"/>
    <xf numFmtId="0" fontId="16" fillId="3" borderId="42" xfId="0" applyFont="1" applyFill="1" applyBorder="1" applyAlignment="1" applyProtection="1">
      <alignment horizontal="center" vertical="center" wrapText="1"/>
      <protection locked="0"/>
    </xf>
    <xf numFmtId="171" fontId="23" fillId="4" borderId="8" xfId="0" applyNumberFormat="1" applyFont="1" applyFill="1" applyBorder="1" applyAlignment="1">
      <alignment horizontal="center" vertical="center"/>
    </xf>
    <xf numFmtId="171" fontId="23" fillId="6" borderId="8" xfId="0" applyNumberFormat="1" applyFont="1" applyFill="1" applyBorder="1" applyAlignment="1">
      <alignment horizontal="center" vertical="center"/>
    </xf>
    <xf numFmtId="0" fontId="14" fillId="12" borderId="0" xfId="16" applyFont="1" applyFill="1" applyAlignment="1">
      <alignment horizontal="left" vertical="center"/>
    </xf>
    <xf numFmtId="171" fontId="23" fillId="6" borderId="38" xfId="0" applyNumberFormat="1" applyFont="1" applyFill="1" applyBorder="1" applyAlignment="1">
      <alignment horizontal="center" vertical="center"/>
    </xf>
    <xf numFmtId="0" fontId="14" fillId="12" borderId="0" xfId="16" applyFont="1" applyFill="1" applyAlignment="1">
      <alignment vertical="center"/>
    </xf>
    <xf numFmtId="10" fontId="14" fillId="3" borderId="1" xfId="16" applyNumberFormat="1" applyFont="1" applyFill="1" applyBorder="1" applyAlignment="1">
      <alignment horizontal="center" vertical="center" wrapText="1"/>
    </xf>
    <xf numFmtId="0" fontId="16" fillId="5" borderId="2" xfId="16" applyFont="1" applyFill="1" applyBorder="1" applyAlignment="1">
      <alignment horizontal="center" vertical="center" wrapText="1"/>
    </xf>
    <xf numFmtId="10" fontId="14" fillId="5" borderId="2" xfId="16" applyNumberFormat="1" applyFont="1" applyFill="1" applyBorder="1" applyAlignment="1">
      <alignment horizontal="center" vertical="center" wrapText="1"/>
    </xf>
    <xf numFmtId="0" fontId="16" fillId="5" borderId="2" xfId="16" applyFont="1" applyFill="1" applyBorder="1" applyAlignment="1">
      <alignment horizontal="center" vertical="center" textRotation="180" wrapText="1"/>
    </xf>
    <xf numFmtId="10" fontId="4" fillId="0" borderId="1" xfId="0"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2" fontId="30" fillId="3" borderId="1" xfId="9" applyNumberFormat="1" applyFont="1" applyFill="1" applyBorder="1" applyAlignment="1">
      <alignment horizontal="center" vertical="center"/>
    </xf>
    <xf numFmtId="2" fontId="32" fillId="3" borderId="4" xfId="9" applyNumberFormat="1" applyFont="1" applyFill="1" applyBorder="1" applyAlignment="1">
      <alignment horizontal="center" vertical="center"/>
    </xf>
    <xf numFmtId="2" fontId="30" fillId="3" borderId="5" xfId="0" applyNumberFormat="1" applyFont="1" applyFill="1" applyBorder="1" applyAlignment="1">
      <alignment horizontal="center" vertical="center" wrapText="1"/>
    </xf>
    <xf numFmtId="2" fontId="30" fillId="3" borderId="3" xfId="0" applyNumberFormat="1" applyFont="1" applyFill="1" applyBorder="1" applyAlignment="1">
      <alignment horizontal="center" vertical="center" wrapText="1"/>
    </xf>
    <xf numFmtId="2" fontId="30" fillId="3" borderId="1" xfId="0" applyNumberFormat="1" applyFont="1" applyFill="1" applyBorder="1" applyAlignment="1">
      <alignment horizontal="center" vertical="center" wrapText="1"/>
    </xf>
    <xf numFmtId="2" fontId="32" fillId="3" borderId="3" xfId="0" applyNumberFormat="1" applyFont="1" applyFill="1" applyBorder="1" applyAlignment="1">
      <alignment horizontal="center" vertical="center" wrapText="1"/>
    </xf>
    <xf numFmtId="174" fontId="30" fillId="3" borderId="1" xfId="3" applyNumberFormat="1" applyFont="1" applyFill="1" applyBorder="1" applyAlignment="1">
      <alignment horizontal="center" vertical="center"/>
    </xf>
    <xf numFmtId="174" fontId="32" fillId="3" borderId="2" xfId="3" applyNumberFormat="1" applyFont="1" applyFill="1" applyBorder="1" applyAlignment="1">
      <alignment horizontal="center" vertical="center"/>
    </xf>
    <xf numFmtId="174" fontId="30" fillId="3" borderId="2" xfId="3" applyNumberFormat="1" applyFont="1" applyFill="1" applyBorder="1" applyAlignment="1">
      <alignment horizontal="center" vertical="center"/>
    </xf>
    <xf numFmtId="174" fontId="32" fillId="3" borderId="1" xfId="3" applyNumberFormat="1" applyFont="1" applyFill="1" applyBorder="1" applyAlignment="1">
      <alignment horizontal="center" vertical="center"/>
    </xf>
    <xf numFmtId="174" fontId="30" fillId="3" borderId="4" xfId="3" applyNumberFormat="1" applyFont="1" applyFill="1" applyBorder="1" applyAlignment="1">
      <alignment horizontal="center" vertical="center"/>
    </xf>
    <xf numFmtId="2" fontId="30" fillId="3" borderId="1" xfId="0" applyNumberFormat="1" applyFont="1" applyFill="1" applyBorder="1" applyAlignment="1">
      <alignment horizontal="center" vertical="center"/>
    </xf>
    <xf numFmtId="167" fontId="15" fillId="3" borderId="1" xfId="3" applyFont="1" applyFill="1" applyBorder="1" applyAlignment="1">
      <alignment horizontal="center" vertical="center"/>
    </xf>
    <xf numFmtId="174" fontId="32" fillId="3" borderId="4" xfId="3" applyNumberFormat="1" applyFont="1" applyFill="1" applyBorder="1" applyAlignment="1">
      <alignment horizontal="center" vertical="center"/>
    </xf>
    <xf numFmtId="167" fontId="21" fillId="3" borderId="3" xfId="3" applyNumberFormat="1" applyFont="1" applyFill="1" applyBorder="1" applyAlignment="1">
      <alignment horizontal="center" vertical="center"/>
    </xf>
    <xf numFmtId="167" fontId="21" fillId="3" borderId="1" xfId="3" applyNumberFormat="1" applyFont="1" applyFill="1" applyBorder="1" applyAlignment="1">
      <alignment horizontal="center" vertical="center"/>
    </xf>
    <xf numFmtId="167" fontId="22" fillId="3" borderId="3" xfId="3" applyNumberFormat="1" applyFont="1" applyFill="1" applyBorder="1" applyAlignment="1">
      <alignment horizontal="center" vertical="center"/>
    </xf>
    <xf numFmtId="174" fontId="21" fillId="3" borderId="5" xfId="0" applyNumberFormat="1" applyFont="1" applyFill="1" applyBorder="1" applyAlignment="1">
      <alignment horizontal="center" vertical="center"/>
    </xf>
    <xf numFmtId="174" fontId="21" fillId="3" borderId="1" xfId="0" applyNumberFormat="1" applyFont="1" applyFill="1" applyBorder="1" applyAlignment="1">
      <alignment horizontal="center" vertical="center"/>
    </xf>
    <xf numFmtId="174" fontId="22" fillId="3" borderId="4" xfId="0" applyNumberFormat="1" applyFont="1" applyFill="1" applyBorder="1" applyAlignment="1">
      <alignment horizontal="center" vertical="center"/>
    </xf>
    <xf numFmtId="9" fontId="14" fillId="3" borderId="1" xfId="21" applyFont="1" applyFill="1" applyBorder="1" applyAlignment="1">
      <alignment horizontal="center" vertical="center"/>
    </xf>
    <xf numFmtId="9" fontId="14" fillId="0" borderId="5" xfId="21" applyFont="1" applyFill="1" applyBorder="1" applyAlignment="1">
      <alignment horizontal="center" vertical="center" wrapText="1"/>
    </xf>
    <xf numFmtId="10" fontId="32" fillId="3" borderId="3" xfId="21" applyNumberFormat="1" applyFont="1" applyFill="1" applyBorder="1" applyAlignment="1">
      <alignment horizontal="center" vertical="center"/>
    </xf>
    <xf numFmtId="10" fontId="30" fillId="3" borderId="1" xfId="21" applyNumberFormat="1" applyFont="1" applyFill="1" applyBorder="1" applyAlignment="1">
      <alignment horizontal="center" vertical="center"/>
    </xf>
    <xf numFmtId="171" fontId="32" fillId="3" borderId="5" xfId="21" applyNumberFormat="1" applyFont="1" applyFill="1" applyBorder="1" applyAlignment="1">
      <alignment horizontal="center" vertical="center"/>
    </xf>
    <xf numFmtId="171" fontId="23" fillId="4" borderId="3" xfId="0" applyNumberFormat="1" applyFont="1" applyFill="1" applyBorder="1" applyAlignment="1">
      <alignment horizontal="center" vertical="center"/>
    </xf>
    <xf numFmtId="0" fontId="9" fillId="0" borderId="31" xfId="0" applyFont="1" applyFill="1" applyBorder="1" applyAlignment="1">
      <alignment horizontal="right" vertical="center"/>
    </xf>
    <xf numFmtId="0" fontId="5" fillId="0" borderId="31" xfId="0" applyFont="1" applyFill="1" applyBorder="1" applyAlignment="1">
      <alignment horizontal="right" vertical="center"/>
    </xf>
    <xf numFmtId="0" fontId="5" fillId="0" borderId="32" xfId="0" applyFont="1" applyFill="1" applyBorder="1" applyAlignment="1">
      <alignment horizontal="right" vertical="center"/>
    </xf>
    <xf numFmtId="0" fontId="5" fillId="0" borderId="33" xfId="0" applyFont="1" applyFill="1" applyBorder="1" applyAlignment="1">
      <alignment horizontal="right" vertical="center"/>
    </xf>
    <xf numFmtId="0" fontId="26" fillId="0" borderId="25" xfId="0" applyFont="1" applyFill="1" applyBorder="1" applyAlignment="1">
      <alignment horizontal="center"/>
    </xf>
    <xf numFmtId="0" fontId="26" fillId="0" borderId="26" xfId="0" applyFont="1" applyFill="1" applyBorder="1" applyAlignment="1">
      <alignment horizontal="center"/>
    </xf>
    <xf numFmtId="0" fontId="26" fillId="0" borderId="27" xfId="0" applyFont="1" applyFill="1" applyBorder="1" applyAlignment="1">
      <alignment horizontal="center"/>
    </xf>
    <xf numFmtId="0" fontId="26" fillId="0" borderId="28" xfId="0" applyFont="1" applyFill="1" applyBorder="1" applyAlignment="1">
      <alignment horizontal="center"/>
    </xf>
    <xf numFmtId="0" fontId="26" fillId="0" borderId="0" xfId="0" applyFont="1" applyFill="1" applyBorder="1" applyAlignment="1">
      <alignment horizontal="center"/>
    </xf>
    <xf numFmtId="0" fontId="26" fillId="0" borderId="9" xfId="0" applyFont="1" applyFill="1" applyBorder="1" applyAlignment="1">
      <alignment horizontal="center"/>
    </xf>
    <xf numFmtId="0" fontId="4" fillId="6" borderId="17"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4" fillId="6" borderId="3"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wrapText="1"/>
      <protection locked="0"/>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24"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0" fontId="4" fillId="3" borderId="1" xfId="0" applyNumberFormat="1" applyFont="1" applyFill="1" applyBorder="1" applyAlignment="1">
      <alignment horizontal="center" vertical="center" wrapText="1"/>
    </xf>
    <xf numFmtId="10" fontId="36" fillId="8" borderId="1" xfId="0" applyNumberFormat="1" applyFont="1" applyFill="1" applyBorder="1" applyAlignment="1">
      <alignment horizontal="center" vertical="center" wrapText="1"/>
    </xf>
    <xf numFmtId="0" fontId="4" fillId="3" borderId="8"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10" fontId="4" fillId="8" borderId="1" xfId="0"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36"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20" xfId="0" applyFont="1" applyFill="1" applyBorder="1" applyAlignment="1" applyProtection="1">
      <alignment horizontal="center" vertical="center" wrapText="1"/>
      <protection locked="0"/>
    </xf>
    <xf numFmtId="0" fontId="38" fillId="0" borderId="20"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44" xfId="0" applyFont="1" applyFill="1" applyBorder="1" applyAlignment="1">
      <alignment horizontal="center" vertical="center" wrapText="1"/>
    </xf>
    <xf numFmtId="37" fontId="37" fillId="0" borderId="3" xfId="0" applyNumberFormat="1" applyFont="1" applyFill="1" applyBorder="1" applyAlignment="1">
      <alignment horizontal="justify" vertical="center" wrapText="1"/>
    </xf>
    <xf numFmtId="0" fontId="37" fillId="0" borderId="1" xfId="0" applyFont="1" applyFill="1" applyBorder="1" applyAlignment="1">
      <alignment horizontal="justify" vertical="center" wrapText="1"/>
    </xf>
    <xf numFmtId="0" fontId="37" fillId="0" borderId="4" xfId="0" applyFont="1" applyFill="1" applyBorder="1" applyAlignment="1">
      <alignment horizontal="justify" vertical="center" wrapText="1"/>
    </xf>
    <xf numFmtId="0" fontId="37" fillId="3" borderId="3"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10" xfId="0" applyFont="1" applyFill="1" applyBorder="1" applyAlignment="1">
      <alignment horizontal="justify" vertical="center" wrapText="1"/>
    </xf>
    <xf numFmtId="0" fontId="37" fillId="3" borderId="11" xfId="0" applyFont="1" applyFill="1" applyBorder="1" applyAlignment="1">
      <alignment horizontal="justify" vertical="center" wrapText="1"/>
    </xf>
    <xf numFmtId="0" fontId="37" fillId="3" borderId="12" xfId="0" applyFont="1" applyFill="1" applyBorder="1" applyAlignment="1">
      <alignment horizontal="justify" vertical="center" wrapText="1"/>
    </xf>
    <xf numFmtId="0" fontId="37" fillId="3" borderId="1" xfId="0" applyFont="1" applyFill="1" applyBorder="1" applyAlignment="1">
      <alignment horizontal="center" vertical="center"/>
    </xf>
    <xf numFmtId="0" fontId="37" fillId="3" borderId="4" xfId="0" applyFont="1" applyFill="1" applyBorder="1" applyAlignment="1">
      <alignment horizontal="center" vertical="center"/>
    </xf>
    <xf numFmtId="0" fontId="37" fillId="3" borderId="21" xfId="0" applyFont="1" applyFill="1" applyBorder="1" applyAlignment="1">
      <alignment horizontal="justify" vertical="center" wrapText="1"/>
    </xf>
    <xf numFmtId="0" fontId="37" fillId="3" borderId="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3"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3" fillId="3" borderId="4" xfId="0" applyFont="1" applyFill="1" applyBorder="1" applyAlignment="1">
      <alignment horizontal="justify"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42" xfId="0" applyFont="1" applyFill="1" applyBorder="1" applyAlignment="1">
      <alignment horizontal="justify" vertical="center" wrapText="1"/>
    </xf>
    <xf numFmtId="0" fontId="3" fillId="0" borderId="24" xfId="0" applyFont="1" applyFill="1" applyBorder="1" applyAlignment="1">
      <alignment horizontal="justify" vertical="center" wrapText="1"/>
    </xf>
    <xf numFmtId="0" fontId="3" fillId="0" borderId="43" xfId="0" applyFont="1" applyFill="1" applyBorder="1" applyAlignment="1">
      <alignment horizontal="justify" vertical="center" wrapText="1"/>
    </xf>
    <xf numFmtId="0" fontId="3" fillId="0" borderId="22" xfId="0" applyFont="1" applyFill="1" applyBorder="1" applyAlignment="1">
      <alignment horizontal="justify" vertical="center" wrapText="1"/>
    </xf>
    <xf numFmtId="0" fontId="3" fillId="0" borderId="23" xfId="0" applyFont="1" applyFill="1" applyBorder="1" applyAlignment="1">
      <alignment horizontal="justify" vertical="center" wrapText="1"/>
    </xf>
    <xf numFmtId="0" fontId="3" fillId="0" borderId="44" xfId="0" applyFont="1" applyFill="1" applyBorder="1" applyAlignment="1">
      <alignment horizontal="justify" vertical="center" wrapText="1"/>
    </xf>
    <xf numFmtId="0" fontId="3" fillId="3" borderId="54" xfId="0" applyFont="1" applyFill="1" applyBorder="1" applyAlignment="1">
      <alignment horizontal="center" vertical="center" wrapText="1"/>
    </xf>
    <xf numFmtId="0" fontId="37" fillId="3" borderId="3" xfId="0" applyFont="1" applyFill="1" applyBorder="1" applyAlignment="1">
      <alignment horizontal="justify" vertical="center" wrapText="1"/>
    </xf>
    <xf numFmtId="0" fontId="37" fillId="3" borderId="1" xfId="0" applyFont="1" applyFill="1" applyBorder="1" applyAlignment="1">
      <alignment horizontal="justify" vertical="center"/>
    </xf>
    <xf numFmtId="0" fontId="37" fillId="3" borderId="4" xfId="0" applyFont="1" applyFill="1" applyBorder="1" applyAlignment="1">
      <alignment horizontal="justify" vertical="center"/>
    </xf>
    <xf numFmtId="0" fontId="38" fillId="0" borderId="2" xfId="0" applyFont="1" applyFill="1" applyBorder="1" applyAlignment="1">
      <alignment horizontal="center" vertical="center" wrapText="1"/>
    </xf>
    <xf numFmtId="0" fontId="38" fillId="0" borderId="24" xfId="0" applyFont="1" applyFill="1" applyBorder="1" applyAlignment="1">
      <alignment horizontal="center" vertical="center" wrapText="1"/>
    </xf>
    <xf numFmtId="0" fontId="38" fillId="0" borderId="43" xfId="0" applyFont="1" applyFill="1" applyBorder="1" applyAlignment="1">
      <alignment horizontal="center" vertical="center" wrapText="1"/>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0" fillId="0" borderId="19" xfId="0" applyFill="1" applyBorder="1" applyAlignment="1">
      <alignment horizontal="center"/>
    </xf>
    <xf numFmtId="0" fontId="0" fillId="0" borderId="4" xfId="0" applyFill="1" applyBorder="1" applyAlignment="1">
      <alignment horizontal="center"/>
    </xf>
    <xf numFmtId="0" fontId="9" fillId="6" borderId="4"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49"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7" xfId="0" applyFont="1" applyFill="1" applyBorder="1" applyAlignment="1">
      <alignment horizontal="center" vertical="center"/>
    </xf>
    <xf numFmtId="0" fontId="27" fillId="3" borderId="25" xfId="0" applyFont="1" applyFill="1" applyBorder="1" applyAlignment="1">
      <alignment horizontal="center" vertical="center" wrapText="1"/>
    </xf>
    <xf numFmtId="0" fontId="27" fillId="3" borderId="28" xfId="0" applyFont="1" applyFill="1" applyBorder="1" applyAlignment="1">
      <alignment horizontal="center" vertical="center" wrapText="1"/>
    </xf>
    <xf numFmtId="0" fontId="27" fillId="3" borderId="40" xfId="0" applyFont="1" applyFill="1" applyBorder="1" applyAlignment="1">
      <alignment horizontal="center" vertical="center" wrapText="1"/>
    </xf>
    <xf numFmtId="0" fontId="4" fillId="6" borderId="2" xfId="0" applyFont="1" applyFill="1" applyBorder="1" applyAlignment="1">
      <alignment horizontal="center"/>
    </xf>
    <xf numFmtId="0" fontId="4" fillId="6" borderId="34" xfId="0" applyFont="1" applyFill="1" applyBorder="1" applyAlignment="1">
      <alignment horizontal="center" vertical="center"/>
    </xf>
    <xf numFmtId="0" fontId="4" fillId="6" borderId="47" xfId="0" applyFont="1" applyFill="1" applyBorder="1" applyAlignment="1">
      <alignment horizontal="center" vertical="center"/>
    </xf>
    <xf numFmtId="0" fontId="37" fillId="3" borderId="5" xfId="0" applyFont="1" applyFill="1" applyBorder="1" applyAlignment="1">
      <alignment horizontal="justify" vertical="center" wrapText="1"/>
    </xf>
    <xf numFmtId="0" fontId="3" fillId="3" borderId="17" xfId="0" applyFont="1" applyFill="1" applyBorder="1" applyAlignment="1">
      <alignment horizontal="justify" vertical="center" wrapText="1"/>
    </xf>
    <xf numFmtId="0" fontId="3" fillId="3" borderId="18" xfId="0" applyFont="1" applyFill="1" applyBorder="1" applyAlignment="1">
      <alignment horizontal="justify" vertical="center" wrapText="1"/>
    </xf>
    <xf numFmtId="0" fontId="3" fillId="3" borderId="54" xfId="0" applyFont="1" applyFill="1" applyBorder="1" applyAlignment="1">
      <alignment horizontal="justify" vertical="center" wrapText="1"/>
    </xf>
    <xf numFmtId="0" fontId="3" fillId="3" borderId="8" xfId="0" applyFont="1" applyFill="1" applyBorder="1" applyAlignment="1">
      <alignment horizontal="center" vertical="center" wrapText="1"/>
    </xf>
    <xf numFmtId="0" fontId="18" fillId="0" borderId="0" xfId="0" applyFont="1" applyFill="1" applyAlignment="1">
      <alignment horizontal="right" vertical="center"/>
    </xf>
    <xf numFmtId="0" fontId="37" fillId="3" borderId="2" xfId="0" applyFont="1" applyFill="1" applyBorder="1" applyAlignment="1">
      <alignment horizontal="center" vertical="center"/>
    </xf>
    <xf numFmtId="0" fontId="37" fillId="3" borderId="21" xfId="0" applyFont="1" applyFill="1" applyBorder="1" applyAlignment="1">
      <alignment horizontal="center" vertical="center" wrapText="1"/>
    </xf>
    <xf numFmtId="0" fontId="37" fillId="3" borderId="11" xfId="0" applyFont="1" applyFill="1" applyBorder="1" applyAlignment="1">
      <alignment horizontal="center" vertical="center" wrapText="1"/>
    </xf>
    <xf numFmtId="0" fontId="37" fillId="3" borderId="20" xfId="0" applyFont="1" applyFill="1" applyBorder="1" applyAlignment="1">
      <alignment horizontal="center" vertical="center" wrapText="1"/>
    </xf>
    <xf numFmtId="0" fontId="2" fillId="6" borderId="28" xfId="0" applyFont="1" applyFill="1" applyBorder="1" applyAlignment="1" applyProtection="1">
      <alignment horizontal="center" vertical="center" wrapText="1"/>
      <protection locked="0"/>
    </xf>
    <xf numFmtId="0" fontId="2" fillId="6" borderId="0"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wrapText="1"/>
      <protection locked="0"/>
    </xf>
    <xf numFmtId="0" fontId="2" fillId="6" borderId="30" xfId="0" applyFont="1" applyFill="1" applyBorder="1" applyAlignment="1" applyProtection="1">
      <alignment horizontal="center" vertical="center" wrapText="1"/>
      <protection locked="0"/>
    </xf>
    <xf numFmtId="0" fontId="2" fillId="6" borderId="31" xfId="0" applyFont="1" applyFill="1" applyBorder="1" applyAlignment="1" applyProtection="1">
      <alignment horizontal="center" vertical="center" wrapText="1"/>
      <protection locked="0"/>
    </xf>
    <xf numFmtId="0" fontId="2" fillId="6" borderId="37" xfId="0" applyFont="1" applyFill="1" applyBorder="1" applyAlignment="1" applyProtection="1">
      <alignment horizontal="center" vertical="center" wrapText="1"/>
      <protection locked="0"/>
    </xf>
    <xf numFmtId="0" fontId="37"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7" fillId="3" borderId="2" xfId="0" applyFont="1" applyFill="1" applyBorder="1" applyAlignment="1">
      <alignment horizontal="justify" vertical="center"/>
    </xf>
    <xf numFmtId="0" fontId="33" fillId="3" borderId="5" xfId="0" applyFont="1" applyFill="1" applyBorder="1" applyAlignment="1">
      <alignment horizontal="center" vertical="center" wrapText="1"/>
    </xf>
    <xf numFmtId="0" fontId="14" fillId="0" borderId="17" xfId="16" applyFont="1" applyBorder="1" applyAlignment="1"/>
    <xf numFmtId="0" fontId="14" fillId="0" borderId="3" xfId="16" applyFont="1" applyBorder="1" applyAlignment="1"/>
    <xf numFmtId="0" fontId="14" fillId="0" borderId="18" xfId="16" applyFont="1" applyBorder="1" applyAlignment="1"/>
    <xf numFmtId="0" fontId="14" fillId="0" borderId="1" xfId="16" applyFont="1" applyBorder="1" applyAlignment="1"/>
    <xf numFmtId="0" fontId="14" fillId="0" borderId="19" xfId="16" applyFont="1" applyBorder="1" applyAlignment="1"/>
    <xf numFmtId="0" fontId="14" fillId="0" borderId="4" xfId="16" applyFont="1" applyBorder="1" applyAlignment="1"/>
    <xf numFmtId="0" fontId="16" fillId="5" borderId="3"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39" fillId="5" borderId="11" xfId="0" applyFont="1" applyFill="1" applyBorder="1" applyAlignment="1">
      <alignment horizontal="center" vertical="center" wrapText="1"/>
    </xf>
    <xf numFmtId="0" fontId="39" fillId="5" borderId="4" xfId="0" applyFont="1" applyFill="1" applyBorder="1" applyAlignment="1">
      <alignment horizontal="center" vertical="center" wrapText="1"/>
    </xf>
    <xf numFmtId="0" fontId="39" fillId="5" borderId="12" xfId="0" applyFont="1" applyFill="1" applyBorder="1" applyAlignment="1">
      <alignment horizontal="center" vertical="center" wrapText="1"/>
    </xf>
    <xf numFmtId="0" fontId="16" fillId="5" borderId="10" xfId="16" applyFont="1" applyFill="1" applyBorder="1" applyAlignment="1">
      <alignment horizontal="center" vertical="center" wrapText="1"/>
    </xf>
    <xf numFmtId="0" fontId="16" fillId="5" borderId="20" xfId="16" applyFont="1" applyFill="1" applyBorder="1" applyAlignment="1">
      <alignment horizontal="center" vertical="center" wrapText="1"/>
    </xf>
    <xf numFmtId="0" fontId="16" fillId="5" borderId="42" xfId="16" applyFont="1" applyFill="1" applyBorder="1" applyAlignment="1">
      <alignment horizontal="center" vertical="center" wrapText="1"/>
    </xf>
    <xf numFmtId="0" fontId="16" fillId="5" borderId="24" xfId="16" applyFont="1" applyFill="1" applyBorder="1" applyAlignment="1">
      <alignment horizontal="center" vertical="center" wrapText="1"/>
    </xf>
    <xf numFmtId="0" fontId="16" fillId="5" borderId="16" xfId="16" applyFont="1" applyFill="1" applyBorder="1" applyAlignment="1">
      <alignment horizontal="center" vertical="center" wrapText="1"/>
    </xf>
    <xf numFmtId="0" fontId="16" fillId="5" borderId="47" xfId="16" applyFont="1" applyFill="1" applyBorder="1" applyAlignment="1">
      <alignment horizontal="center" vertical="center" wrapText="1"/>
    </xf>
    <xf numFmtId="0" fontId="16" fillId="5" borderId="3" xfId="16" applyFont="1" applyFill="1" applyBorder="1" applyAlignment="1">
      <alignment horizontal="center" vertical="center" wrapText="1"/>
    </xf>
    <xf numFmtId="0" fontId="16" fillId="5" borderId="25" xfId="16" applyFont="1" applyFill="1" applyBorder="1" applyAlignment="1">
      <alignment horizontal="center" vertical="center" wrapText="1"/>
    </xf>
    <xf numFmtId="0" fontId="16" fillId="5" borderId="30" xfId="16" applyFont="1" applyFill="1" applyBorder="1" applyAlignment="1">
      <alignment horizontal="center" vertical="center" wrapText="1"/>
    </xf>
    <xf numFmtId="0" fontId="16" fillId="5" borderId="2" xfId="16" applyFont="1" applyFill="1" applyBorder="1" applyAlignment="1">
      <alignment horizontal="center" vertical="center" wrapText="1"/>
    </xf>
    <xf numFmtId="0" fontId="14" fillId="3" borderId="39" xfId="16" applyFont="1" applyFill="1" applyBorder="1" applyAlignment="1">
      <alignment horizontal="center" vertical="center" wrapText="1"/>
    </xf>
    <xf numFmtId="0" fontId="14" fillId="3" borderId="40" xfId="16" applyFont="1" applyFill="1" applyBorder="1" applyAlignment="1">
      <alignment horizontal="center" vertical="center" wrapText="1"/>
    </xf>
    <xf numFmtId="0" fontId="14" fillId="3" borderId="41" xfId="16" applyFont="1" applyFill="1" applyBorder="1" applyAlignment="1">
      <alignment horizontal="center" vertical="center" wrapText="1"/>
    </xf>
    <xf numFmtId="0" fontId="14" fillId="0" borderId="13" xfId="16" applyFont="1" applyFill="1" applyBorder="1" applyAlignment="1">
      <alignment horizontal="center" vertical="center" wrapText="1"/>
    </xf>
    <xf numFmtId="0" fontId="14" fillId="0" borderId="14" xfId="16" applyFont="1" applyFill="1" applyBorder="1" applyAlignment="1">
      <alignment horizontal="center" vertical="center" wrapText="1"/>
    </xf>
    <xf numFmtId="0" fontId="14" fillId="0" borderId="15" xfId="16" applyFont="1" applyFill="1" applyBorder="1" applyAlignment="1">
      <alignment horizontal="center" vertical="center" wrapText="1"/>
    </xf>
    <xf numFmtId="0" fontId="16" fillId="3" borderId="1"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10" fontId="14" fillId="3" borderId="51" xfId="0" applyNumberFormat="1" applyFont="1" applyFill="1" applyBorder="1" applyAlignment="1" applyProtection="1">
      <alignment horizontal="center" vertical="center" wrapText="1"/>
      <protection locked="0"/>
    </xf>
    <xf numFmtId="10" fontId="14" fillId="3" borderId="7" xfId="0" applyNumberFormat="1" applyFont="1" applyFill="1" applyBorder="1" applyAlignment="1" applyProtection="1">
      <alignment horizontal="center" vertical="center" wrapText="1"/>
      <protection locked="0"/>
    </xf>
    <xf numFmtId="10" fontId="14" fillId="3" borderId="56" xfId="0" applyNumberFormat="1" applyFont="1" applyFill="1" applyBorder="1" applyAlignment="1" applyProtection="1">
      <alignment horizontal="center" vertical="center" wrapText="1"/>
      <protection locked="0"/>
    </xf>
    <xf numFmtId="10" fontId="14" fillId="3" borderId="62" xfId="0" applyNumberFormat="1" applyFont="1" applyFill="1" applyBorder="1" applyAlignment="1" applyProtection="1">
      <alignment horizontal="center" vertical="center" wrapText="1"/>
      <protection locked="0"/>
    </xf>
    <xf numFmtId="10" fontId="14" fillId="3" borderId="60" xfId="0" applyNumberFormat="1" applyFont="1" applyFill="1" applyBorder="1" applyAlignment="1" applyProtection="1">
      <alignment horizontal="center" vertical="center" wrapText="1"/>
      <protection locked="0"/>
    </xf>
    <xf numFmtId="10" fontId="14" fillId="3" borderId="46" xfId="0" applyNumberFormat="1" applyFont="1" applyFill="1" applyBorder="1" applyAlignment="1" applyProtection="1">
      <alignment horizontal="center" vertical="center" wrapText="1"/>
      <protection locked="0"/>
    </xf>
    <xf numFmtId="10" fontId="14" fillId="3" borderId="48" xfId="0" applyNumberFormat="1" applyFont="1" applyFill="1" applyBorder="1" applyAlignment="1" applyProtection="1">
      <alignment horizontal="center" vertical="center" wrapText="1"/>
      <protection locked="0"/>
    </xf>
    <xf numFmtId="10" fontId="14" fillId="3" borderId="27" xfId="0" applyNumberFormat="1" applyFont="1" applyFill="1" applyBorder="1" applyAlignment="1" applyProtection="1">
      <alignment horizontal="center" vertical="center" wrapText="1"/>
      <protection locked="0"/>
    </xf>
    <xf numFmtId="0" fontId="14" fillId="3" borderId="25" xfId="16" applyFont="1" applyFill="1" applyBorder="1" applyAlignment="1">
      <alignment horizontal="center" vertical="center" wrapText="1"/>
    </xf>
    <xf numFmtId="0" fontId="14" fillId="3" borderId="28" xfId="16" applyFont="1" applyFill="1" applyBorder="1" applyAlignment="1">
      <alignment horizontal="center" vertical="center" wrapText="1"/>
    </xf>
    <xf numFmtId="0" fontId="14" fillId="3" borderId="30" xfId="16" applyFont="1" applyFill="1" applyBorder="1" applyAlignment="1">
      <alignment horizontal="center" vertical="center" wrapText="1"/>
    </xf>
    <xf numFmtId="0" fontId="14" fillId="0" borderId="39" xfId="16" applyFont="1" applyFill="1" applyBorder="1" applyAlignment="1">
      <alignment horizontal="center" vertical="center" wrapText="1"/>
    </xf>
    <xf numFmtId="0" fontId="14" fillId="0" borderId="40" xfId="16" applyFont="1" applyFill="1" applyBorder="1" applyAlignment="1">
      <alignment horizontal="center" vertical="center" wrapText="1"/>
    </xf>
    <xf numFmtId="0" fontId="14" fillId="0" borderId="41" xfId="16" applyFont="1" applyFill="1" applyBorder="1" applyAlignment="1">
      <alignment horizontal="center" vertical="center" wrapText="1"/>
    </xf>
    <xf numFmtId="0" fontId="14" fillId="3" borderId="13" xfId="16" applyFont="1" applyFill="1" applyBorder="1" applyAlignment="1">
      <alignment horizontal="left" vertical="center" wrapText="1"/>
    </xf>
    <xf numFmtId="0" fontId="14" fillId="3" borderId="55" xfId="16" applyFont="1" applyFill="1" applyBorder="1" applyAlignment="1">
      <alignment horizontal="left" vertical="center" wrapText="1"/>
    </xf>
    <xf numFmtId="0" fontId="16" fillId="3" borderId="42" xfId="0"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14" fillId="3" borderId="18" xfId="16" applyFont="1" applyFill="1" applyBorder="1" applyAlignment="1">
      <alignment horizontal="left" vertical="center" wrapText="1"/>
    </xf>
    <xf numFmtId="0" fontId="14" fillId="3" borderId="19" xfId="16" applyFont="1" applyFill="1" applyBorder="1" applyAlignment="1">
      <alignment horizontal="left" vertical="center" wrapText="1"/>
    </xf>
    <xf numFmtId="0" fontId="14" fillId="3" borderId="7" xfId="16" applyFont="1" applyFill="1" applyBorder="1" applyAlignment="1">
      <alignment horizontal="left" vertical="center" wrapText="1"/>
    </xf>
    <xf numFmtId="0" fontId="14" fillId="3" borderId="56" xfId="16" applyFont="1" applyFill="1" applyBorder="1" applyAlignment="1">
      <alignment horizontal="left" vertical="center" wrapText="1"/>
    </xf>
    <xf numFmtId="0" fontId="16" fillId="5" borderId="19" xfId="16" applyFont="1" applyFill="1" applyBorder="1" applyAlignment="1">
      <alignment horizontal="center" vertical="center" wrapText="1"/>
    </xf>
    <xf numFmtId="0" fontId="16" fillId="5" borderId="43" xfId="16" applyFont="1" applyFill="1" applyBorder="1" applyAlignment="1">
      <alignment horizontal="center" vertical="center" wrapText="1"/>
    </xf>
    <xf numFmtId="0" fontId="14" fillId="3" borderId="2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xf>
    <xf numFmtId="0" fontId="16" fillId="3" borderId="24" xfId="0" applyFont="1" applyFill="1" applyBorder="1" applyAlignment="1" applyProtection="1">
      <alignment horizontal="center" vertical="center" wrapText="1"/>
      <protection locked="0"/>
    </xf>
    <xf numFmtId="0" fontId="16" fillId="3" borderId="43" xfId="0" applyFont="1" applyFill="1" applyBorder="1" applyAlignment="1" applyProtection="1">
      <alignment horizontal="center" vertical="center" wrapText="1"/>
      <protection locked="0"/>
    </xf>
    <xf numFmtId="0" fontId="16" fillId="3" borderId="1" xfId="0" applyFont="1" applyFill="1" applyBorder="1" applyAlignment="1">
      <alignment horizontal="center" vertical="center" wrapText="1"/>
    </xf>
    <xf numFmtId="0" fontId="29" fillId="3" borderId="1" xfId="0" applyFont="1" applyFill="1" applyBorder="1" applyAlignment="1"/>
    <xf numFmtId="0" fontId="14" fillId="3" borderId="1" xfId="0" applyFont="1" applyFill="1" applyBorder="1" applyAlignment="1">
      <alignment horizontal="left" vertical="center" wrapText="1"/>
    </xf>
    <xf numFmtId="0" fontId="29" fillId="3" borderId="4" xfId="0" applyFont="1" applyFill="1" applyBorder="1" applyAlignment="1">
      <alignment horizontal="left"/>
    </xf>
    <xf numFmtId="0" fontId="29" fillId="3" borderId="4" xfId="0" applyFont="1" applyFill="1" applyBorder="1" applyAlignment="1"/>
    <xf numFmtId="0" fontId="16" fillId="3" borderId="3" xfId="0" applyFont="1" applyFill="1" applyBorder="1" applyAlignment="1" applyProtection="1">
      <alignment horizontal="center" vertical="center" wrapText="1"/>
      <protection locked="0"/>
    </xf>
    <xf numFmtId="0" fontId="29" fillId="3" borderId="1" xfId="0" applyFont="1" applyFill="1" applyBorder="1" applyAlignment="1">
      <alignment horizontal="left"/>
    </xf>
    <xf numFmtId="10" fontId="14" fillId="3" borderId="35" xfId="0" applyNumberFormat="1" applyFont="1" applyFill="1" applyBorder="1" applyAlignment="1" applyProtection="1">
      <alignment horizontal="center" vertical="center" wrapText="1"/>
      <protection locked="0"/>
    </xf>
    <xf numFmtId="10" fontId="14" fillId="3" borderId="36" xfId="0" applyNumberFormat="1" applyFont="1" applyFill="1" applyBorder="1" applyAlignment="1" applyProtection="1">
      <alignment horizontal="center" vertical="center" wrapText="1"/>
      <protection locked="0"/>
    </xf>
    <xf numFmtId="10" fontId="14" fillId="3" borderId="47" xfId="10" applyNumberFormat="1" applyFont="1" applyFill="1" applyBorder="1" applyAlignment="1" applyProtection="1">
      <alignment horizontal="center" vertical="center" wrapText="1"/>
      <protection locked="0"/>
    </xf>
    <xf numFmtId="10" fontId="14" fillId="3" borderId="7" xfId="10" applyNumberFormat="1" applyFont="1" applyFill="1" applyBorder="1" applyAlignment="1" applyProtection="1">
      <alignment horizontal="center" vertical="center" wrapText="1"/>
      <protection locked="0"/>
    </xf>
    <xf numFmtId="10" fontId="14" fillId="3" borderId="39" xfId="0" applyNumberFormat="1" applyFont="1" applyFill="1" applyBorder="1" applyAlignment="1" applyProtection="1">
      <alignment horizontal="center" vertical="center" wrapText="1"/>
      <protection locked="0"/>
    </xf>
    <xf numFmtId="10" fontId="14" fillId="3" borderId="40" xfId="0" applyNumberFormat="1" applyFont="1" applyFill="1" applyBorder="1" applyAlignment="1" applyProtection="1">
      <alignment horizontal="center" vertical="center" wrapText="1"/>
      <protection locked="0"/>
    </xf>
    <xf numFmtId="10" fontId="14" fillId="3" borderId="41" xfId="0" applyNumberFormat="1" applyFont="1" applyFill="1" applyBorder="1" applyAlignment="1" applyProtection="1">
      <alignment horizontal="center" vertical="center" wrapText="1"/>
      <protection locked="0"/>
    </xf>
    <xf numFmtId="10" fontId="14" fillId="3" borderId="45" xfId="0" applyNumberFormat="1" applyFont="1" applyFill="1" applyBorder="1" applyAlignment="1" applyProtection="1">
      <alignment horizontal="center" vertical="center" wrapText="1"/>
      <protection locked="0"/>
    </xf>
    <xf numFmtId="10" fontId="14" fillId="3" borderId="37" xfId="0" applyNumberFormat="1" applyFont="1" applyFill="1" applyBorder="1" applyAlignment="1" applyProtection="1">
      <alignment horizontal="center" vertical="center" wrapText="1"/>
      <protection locked="0"/>
    </xf>
    <xf numFmtId="0" fontId="14" fillId="3" borderId="3" xfId="0" applyFont="1" applyFill="1" applyBorder="1" applyAlignment="1">
      <alignment horizontal="left" vertical="center" wrapText="1"/>
    </xf>
    <xf numFmtId="0" fontId="14" fillId="3" borderId="43" xfId="0" applyFont="1" applyFill="1" applyBorder="1" applyAlignment="1">
      <alignment horizontal="left" vertical="center" wrapText="1"/>
    </xf>
    <xf numFmtId="0" fontId="14" fillId="0" borderId="17" xfId="16" applyFont="1" applyFill="1" applyBorder="1" applyAlignment="1">
      <alignment horizontal="center" vertical="center" wrapText="1"/>
    </xf>
    <xf numFmtId="0" fontId="14" fillId="0" borderId="18" xfId="16" applyFont="1" applyFill="1" applyBorder="1" applyAlignment="1">
      <alignment horizontal="center" vertical="center" wrapText="1"/>
    </xf>
    <xf numFmtId="0" fontId="14" fillId="0" borderId="19" xfId="16" applyFont="1" applyFill="1" applyBorder="1" applyAlignment="1">
      <alignment horizontal="center" vertical="center" wrapText="1"/>
    </xf>
    <xf numFmtId="0" fontId="14" fillId="3" borderId="3" xfId="16" applyFont="1" applyFill="1" applyBorder="1" applyAlignment="1">
      <alignment horizontal="left" vertical="center" wrapText="1"/>
    </xf>
    <xf numFmtId="0" fontId="14" fillId="3" borderId="1" xfId="16" applyFont="1" applyFill="1" applyBorder="1" applyAlignment="1">
      <alignment horizontal="left" vertical="center" wrapText="1"/>
    </xf>
    <xf numFmtId="0" fontId="14" fillId="3" borderId="47" xfId="16" applyFont="1" applyFill="1" applyBorder="1" applyAlignment="1">
      <alignment horizontal="left" vertical="center" wrapText="1"/>
    </xf>
    <xf numFmtId="10" fontId="30" fillId="3" borderId="39" xfId="0" applyNumberFormat="1" applyFont="1" applyFill="1" applyBorder="1" applyAlignment="1" applyProtection="1">
      <alignment horizontal="center" vertical="center" wrapText="1"/>
      <protection locked="0"/>
    </xf>
    <xf numFmtId="10" fontId="30" fillId="3" borderId="40" xfId="0" applyNumberFormat="1" applyFont="1" applyFill="1" applyBorder="1" applyAlignment="1" applyProtection="1">
      <alignment horizontal="center" vertical="center" wrapText="1"/>
      <protection locked="0"/>
    </xf>
    <xf numFmtId="10" fontId="30" fillId="3" borderId="41" xfId="0" applyNumberFormat="1" applyFont="1" applyFill="1" applyBorder="1" applyAlignment="1" applyProtection="1">
      <alignment horizontal="center" vertical="center" wrapText="1"/>
      <protection locked="0"/>
    </xf>
    <xf numFmtId="10" fontId="14" fillId="3" borderId="59" xfId="0" applyNumberFormat="1" applyFont="1" applyFill="1" applyBorder="1" applyAlignment="1" applyProtection="1">
      <alignment horizontal="center" vertical="center" wrapText="1"/>
      <protection locked="0"/>
    </xf>
    <xf numFmtId="10" fontId="14" fillId="3" borderId="58" xfId="0" applyNumberFormat="1" applyFont="1" applyFill="1" applyBorder="1" applyAlignment="1" applyProtection="1">
      <alignment horizontal="center" vertical="center" wrapText="1"/>
      <protection locked="0"/>
    </xf>
    <xf numFmtId="10" fontId="14" fillId="3" borderId="57" xfId="0" applyNumberFormat="1" applyFont="1" applyFill="1" applyBorder="1" applyAlignment="1" applyProtection="1">
      <alignment horizontal="center" vertical="center" wrapText="1"/>
      <protection locked="0"/>
    </xf>
    <xf numFmtId="0" fontId="14" fillId="3" borderId="42" xfId="16" applyFont="1" applyFill="1" applyBorder="1" applyAlignment="1">
      <alignment horizontal="left" vertical="center" wrapText="1"/>
    </xf>
    <xf numFmtId="0" fontId="14" fillId="3" borderId="5" xfId="16" applyFont="1" applyFill="1" applyBorder="1" applyAlignment="1">
      <alignment horizontal="left" vertical="center" wrapText="1"/>
    </xf>
    <xf numFmtId="0" fontId="14" fillId="3" borderId="4" xfId="16" applyFont="1" applyFill="1" applyBorder="1" applyAlignment="1">
      <alignment horizontal="left" vertical="center" wrapText="1"/>
    </xf>
    <xf numFmtId="0" fontId="30" fillId="11" borderId="63" xfId="16" applyFont="1" applyFill="1" applyBorder="1" applyAlignment="1">
      <alignment horizontal="left" vertical="center" wrapText="1"/>
    </xf>
    <xf numFmtId="0" fontId="30" fillId="11" borderId="61" xfId="16" applyFont="1" applyFill="1" applyBorder="1" applyAlignment="1">
      <alignment horizontal="left" vertical="center" wrapText="1"/>
    </xf>
    <xf numFmtId="0" fontId="30" fillId="11" borderId="41" xfId="16" applyFont="1" applyFill="1" applyBorder="1" applyAlignment="1">
      <alignment horizontal="left" vertical="center" wrapText="1"/>
    </xf>
    <xf numFmtId="0" fontId="30" fillId="11" borderId="59" xfId="16" applyFont="1" applyFill="1" applyBorder="1" applyAlignment="1">
      <alignment horizontal="left" vertical="top" wrapText="1"/>
    </xf>
    <xf numFmtId="0" fontId="30" fillId="11" borderId="58" xfId="16" applyFont="1" applyFill="1" applyBorder="1" applyAlignment="1">
      <alignment horizontal="left" vertical="top" wrapText="1"/>
    </xf>
    <xf numFmtId="0" fontId="30" fillId="11" borderId="63" xfId="16" applyFont="1" applyFill="1" applyBorder="1" applyAlignment="1">
      <alignment horizontal="left" vertical="top" wrapText="1"/>
    </xf>
    <xf numFmtId="0" fontId="30" fillId="11" borderId="61" xfId="16" applyFont="1" applyFill="1" applyBorder="1" applyAlignment="1">
      <alignment horizontal="left" vertical="top" wrapText="1"/>
    </xf>
    <xf numFmtId="0" fontId="30" fillId="11" borderId="57" xfId="16" applyFont="1" applyFill="1" applyBorder="1" applyAlignment="1">
      <alignment horizontal="left" vertical="top" wrapText="1"/>
    </xf>
    <xf numFmtId="0" fontId="30" fillId="11" borderId="40" xfId="16" applyFont="1" applyFill="1" applyBorder="1" applyAlignment="1">
      <alignment horizontal="left" vertical="top" wrapText="1"/>
    </xf>
    <xf numFmtId="0" fontId="30" fillId="11" borderId="41" xfId="16" applyFont="1" applyFill="1" applyBorder="1" applyAlignment="1">
      <alignment horizontal="left" vertical="top" wrapText="1"/>
    </xf>
  </cellXfs>
  <cellStyles count="80">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3" xfId="6" xr:uid="{00000000-0005-0000-0000-000005000000}"/>
    <cellStyle name="Millares 3 2" xfId="7" xr:uid="{00000000-0005-0000-0000-000006000000}"/>
    <cellStyle name="Millares 4" xfId="8" xr:uid="{00000000-0005-0000-0000-000007000000}"/>
    <cellStyle name="Moneda" xfId="9" builtinId="4"/>
    <cellStyle name="Moneda 2" xfId="10" xr:uid="{00000000-0005-0000-0000-000009000000}"/>
    <cellStyle name="Moneda 2 2" xfId="11" xr:uid="{00000000-0005-0000-0000-00000A000000}"/>
    <cellStyle name="Moneda 2 2 2" xfId="12" xr:uid="{00000000-0005-0000-0000-00000B000000}"/>
    <cellStyle name="Moneda 2 3" xfId="13" xr:uid="{00000000-0005-0000-0000-00000C000000}"/>
    <cellStyle name="Moneda 2 3 2" xfId="24" xr:uid="{00000000-0005-0000-0000-00000D000000}"/>
    <cellStyle name="Moneda 2 3 2 2" xfId="29" xr:uid="{00000000-0005-0000-0000-00000E000000}"/>
    <cellStyle name="Moneda 2 3 2 2 2" xfId="31" xr:uid="{00000000-0005-0000-0000-00000F000000}"/>
    <cellStyle name="Moneda 2 3 2 2 2 2" xfId="32" xr:uid="{00000000-0005-0000-0000-000010000000}"/>
    <cellStyle name="Moneda 2 3 2 2 3" xfId="33" xr:uid="{00000000-0005-0000-0000-000011000000}"/>
    <cellStyle name="Moneda 2 3 2 2 3 2" xfId="34" xr:uid="{00000000-0005-0000-0000-000012000000}"/>
    <cellStyle name="Moneda 2 3 2 2 4" xfId="35" xr:uid="{00000000-0005-0000-0000-000013000000}"/>
    <cellStyle name="Moneda 2 3 2 2 4 2" xfId="36" xr:uid="{00000000-0005-0000-0000-000014000000}"/>
    <cellStyle name="Moneda 2 3 2 2 5" xfId="37" xr:uid="{00000000-0005-0000-0000-000015000000}"/>
    <cellStyle name="Moneda 2 3 2 3" xfId="38" xr:uid="{00000000-0005-0000-0000-000016000000}"/>
    <cellStyle name="Moneda 2 3 2 3 2" xfId="39" xr:uid="{00000000-0005-0000-0000-000017000000}"/>
    <cellStyle name="Moneda 2 3 2 4" xfId="40" xr:uid="{00000000-0005-0000-0000-000018000000}"/>
    <cellStyle name="Moneda 2 3 2 4 2" xfId="41" xr:uid="{00000000-0005-0000-0000-000019000000}"/>
    <cellStyle name="Moneda 2 3 2 5" xfId="42" xr:uid="{00000000-0005-0000-0000-00001A000000}"/>
    <cellStyle name="Moneda 2 3 2 5 2" xfId="43" xr:uid="{00000000-0005-0000-0000-00001B000000}"/>
    <cellStyle name="Moneda 2 3 2 6" xfId="44" xr:uid="{00000000-0005-0000-0000-00001C000000}"/>
    <cellStyle name="Moneda 2 3 3" xfId="27" xr:uid="{00000000-0005-0000-0000-00001D000000}"/>
    <cellStyle name="Moneda 2 3 3 2" xfId="45" xr:uid="{00000000-0005-0000-0000-00001E000000}"/>
    <cellStyle name="Moneda 2 3 3 2 2" xfId="46" xr:uid="{00000000-0005-0000-0000-00001F000000}"/>
    <cellStyle name="Moneda 2 3 3 3" xfId="47" xr:uid="{00000000-0005-0000-0000-000020000000}"/>
    <cellStyle name="Moneda 2 3 3 3 2" xfId="48" xr:uid="{00000000-0005-0000-0000-000021000000}"/>
    <cellStyle name="Moneda 2 3 3 4" xfId="49" xr:uid="{00000000-0005-0000-0000-000022000000}"/>
    <cellStyle name="Moneda 2 3 3 4 2" xfId="50" xr:uid="{00000000-0005-0000-0000-000023000000}"/>
    <cellStyle name="Moneda 2 3 3 5" xfId="51" xr:uid="{00000000-0005-0000-0000-000024000000}"/>
    <cellStyle name="Moneda 2 3 4" xfId="28" xr:uid="{00000000-0005-0000-0000-000025000000}"/>
    <cellStyle name="Moneda 2 3 4 2" xfId="52" xr:uid="{00000000-0005-0000-0000-000026000000}"/>
    <cellStyle name="Moneda 2 3 4 2 2" xfId="53" xr:uid="{00000000-0005-0000-0000-000027000000}"/>
    <cellStyle name="Moneda 2 3 4 3" xfId="54" xr:uid="{00000000-0005-0000-0000-000028000000}"/>
    <cellStyle name="Moneda 2 3 4 3 2" xfId="55" xr:uid="{00000000-0005-0000-0000-000029000000}"/>
    <cellStyle name="Moneda 2 3 4 4" xfId="56" xr:uid="{00000000-0005-0000-0000-00002A000000}"/>
    <cellStyle name="Moneda 2 3 4 4 2" xfId="57" xr:uid="{00000000-0005-0000-0000-00002B000000}"/>
    <cellStyle name="Moneda 2 3 4 5" xfId="58" xr:uid="{00000000-0005-0000-0000-00002C000000}"/>
    <cellStyle name="Moneda 2 3 5" xfId="59" xr:uid="{00000000-0005-0000-0000-00002D000000}"/>
    <cellStyle name="Moneda 2 3 5 2" xfId="60" xr:uid="{00000000-0005-0000-0000-00002E000000}"/>
    <cellStyle name="Moneda 2 3 6" xfId="61" xr:uid="{00000000-0005-0000-0000-00002F000000}"/>
    <cellStyle name="Moneda 2 3 6 2" xfId="62" xr:uid="{00000000-0005-0000-0000-000030000000}"/>
    <cellStyle name="Moneda 2 3 7" xfId="63" xr:uid="{00000000-0005-0000-0000-000031000000}"/>
    <cellStyle name="Moneda 2 3 7 2" xfId="64" xr:uid="{00000000-0005-0000-0000-000032000000}"/>
    <cellStyle name="Moneda 2 3 8" xfId="65" xr:uid="{00000000-0005-0000-0000-000033000000}"/>
    <cellStyle name="Moneda 3" xfId="14" xr:uid="{00000000-0005-0000-0000-000034000000}"/>
    <cellStyle name="Moneda 3 2" xfId="25" xr:uid="{00000000-0005-0000-0000-000035000000}"/>
    <cellStyle name="Moneda 3 2 2" xfId="30" xr:uid="{00000000-0005-0000-0000-000036000000}"/>
    <cellStyle name="Moneda 3 2 2 2" xfId="66" xr:uid="{00000000-0005-0000-0000-000037000000}"/>
    <cellStyle name="Moneda 3 2 2 2 2" xfId="67" xr:uid="{00000000-0005-0000-0000-000038000000}"/>
    <cellStyle name="Moneda 3 2 2 3" xfId="68" xr:uid="{00000000-0005-0000-0000-000039000000}"/>
    <cellStyle name="Moneda 3 2 2 3 2" xfId="69" xr:uid="{00000000-0005-0000-0000-00003A000000}"/>
    <cellStyle name="Moneda 3 2 2 4" xfId="70" xr:uid="{00000000-0005-0000-0000-00003B000000}"/>
    <cellStyle name="Moneda 3 2 2 4 2" xfId="71" xr:uid="{00000000-0005-0000-0000-00003C000000}"/>
    <cellStyle name="Moneda 3 2 2 5" xfId="72" xr:uid="{00000000-0005-0000-0000-00003D000000}"/>
    <cellStyle name="Moneda 3 2 3" xfId="73" xr:uid="{00000000-0005-0000-0000-00003E000000}"/>
    <cellStyle name="Moneda 3 2 3 2" xfId="74" xr:uid="{00000000-0005-0000-0000-00003F000000}"/>
    <cellStyle name="Moneda 3 2 4" xfId="75" xr:uid="{00000000-0005-0000-0000-000040000000}"/>
    <cellStyle name="Moneda 3 2 4 2" xfId="76" xr:uid="{00000000-0005-0000-0000-000041000000}"/>
    <cellStyle name="Moneda 3 2 5" xfId="77" xr:uid="{00000000-0005-0000-0000-000042000000}"/>
    <cellStyle name="Moneda 3 2 5 2" xfId="78" xr:uid="{00000000-0005-0000-0000-000043000000}"/>
    <cellStyle name="Moneda 3 2 6" xfId="79" xr:uid="{00000000-0005-0000-0000-000044000000}"/>
    <cellStyle name="Moneda 4" xfId="15" xr:uid="{00000000-0005-0000-0000-000045000000}"/>
    <cellStyle name="Normal" xfId="0" builtinId="0"/>
    <cellStyle name="Normal 2" xfId="16" xr:uid="{00000000-0005-0000-0000-000047000000}"/>
    <cellStyle name="Normal 2 10" xfId="17" xr:uid="{00000000-0005-0000-0000-000048000000}"/>
    <cellStyle name="Normal 3" xfId="18" xr:uid="{00000000-0005-0000-0000-000049000000}"/>
    <cellStyle name="Normal 3 2" xfId="19" xr:uid="{00000000-0005-0000-0000-00004A000000}"/>
    <cellStyle name="Normal 4 2" xfId="20" xr:uid="{00000000-0005-0000-0000-00004B000000}"/>
    <cellStyle name="Porcentaje" xfId="21" builtinId="5"/>
    <cellStyle name="Porcentaje 2" xfId="26" xr:uid="{00000000-0005-0000-0000-00004D000000}"/>
    <cellStyle name="Porcentual 2" xfId="22" xr:uid="{00000000-0005-0000-0000-00004E000000}"/>
    <cellStyle name="Porcentual 2 2" xfId="23" xr:uid="{00000000-0005-0000-0000-00004F000000}"/>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520700</xdr:colOff>
      <xdr:row>1</xdr:row>
      <xdr:rowOff>301625</xdr:rowOff>
    </xdr:from>
    <xdr:to>
      <xdr:col>3</xdr:col>
      <xdr:colOff>1450975</xdr:colOff>
      <xdr:row>4</xdr:row>
      <xdr:rowOff>38100</xdr:rowOff>
    </xdr:to>
    <xdr:pic>
      <xdr:nvPicPr>
        <xdr:cNvPr id="2"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08075" y="571500"/>
          <a:ext cx="2914650" cy="94297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180975</xdr:rowOff>
    </xdr:from>
    <xdr:to>
      <xdr:col>2</xdr:col>
      <xdr:colOff>523875</xdr:colOff>
      <xdr:row>2</xdr:row>
      <xdr:rowOff>285750</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62125" y="180975"/>
          <a:ext cx="18669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200024</xdr:rowOff>
    </xdr:from>
    <xdr:to>
      <xdr:col>1</xdr:col>
      <xdr:colOff>738930</xdr:colOff>
      <xdr:row>2</xdr:row>
      <xdr:rowOff>201705</xdr:rowOff>
    </xdr:to>
    <xdr:pic>
      <xdr:nvPicPr>
        <xdr:cNvPr id="2"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4"/>
          <a:ext cx="1233109" cy="797299"/>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GESTIÓN"/>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23"/>
  <sheetViews>
    <sheetView tabSelected="1" view="pageBreakPreview" topLeftCell="N1" zoomScale="60" zoomScaleNormal="60" workbookViewId="0">
      <selection activeCell="C18" sqref="C18:AR18"/>
    </sheetView>
  </sheetViews>
  <sheetFormatPr baseColWidth="10" defaultColWidth="11.42578125"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21.85546875" style="1" customWidth="1"/>
    <col min="7" max="7" width="17.85546875" style="1" customWidth="1"/>
    <col min="8" max="8" width="20.140625" style="1" customWidth="1"/>
    <col min="9" max="9" width="13.5703125" style="14" bestFit="1" customWidth="1"/>
    <col min="10" max="10" width="12.7109375" style="14" customWidth="1"/>
    <col min="11" max="11" width="11.28515625" style="14" customWidth="1"/>
    <col min="12" max="12" width="11.140625" style="14" customWidth="1"/>
    <col min="13" max="13" width="12" style="14" customWidth="1"/>
    <col min="14" max="14" width="13.28515625" style="14" customWidth="1"/>
    <col min="15" max="15" width="12.28515625" style="14" customWidth="1"/>
    <col min="16" max="16" width="14.28515625" style="14" customWidth="1"/>
    <col min="17" max="17" width="11.7109375" style="14" customWidth="1"/>
    <col min="18" max="18" width="14.85546875" style="14" customWidth="1"/>
    <col min="19" max="19" width="16.5703125" style="14" customWidth="1"/>
    <col min="20" max="23" width="13.7109375" style="14" customWidth="1"/>
    <col min="24" max="24" width="8.28515625" style="14" customWidth="1"/>
    <col min="25" max="25" width="13.140625" style="14" customWidth="1"/>
    <col min="26" max="26" width="11.7109375" style="14" customWidth="1"/>
    <col min="27" max="27" width="11.42578125" style="14" customWidth="1"/>
    <col min="28" max="28" width="0.28515625" style="14" customWidth="1"/>
    <col min="29" max="29" width="11.7109375" style="14" customWidth="1"/>
    <col min="30" max="30" width="0.28515625" style="14" customWidth="1"/>
    <col min="31" max="31" width="10" style="14" customWidth="1"/>
    <col min="32" max="32" width="11.7109375" style="14" customWidth="1"/>
    <col min="33" max="33" width="8.7109375" style="14" customWidth="1"/>
    <col min="34" max="34" width="15" style="1" customWidth="1"/>
    <col min="35" max="35" width="12.85546875" style="1" customWidth="1"/>
    <col min="36" max="36" width="7.5703125" style="1" customWidth="1"/>
    <col min="37" max="37" width="8.85546875" style="1" customWidth="1"/>
    <col min="38" max="38" width="18.85546875" style="1" customWidth="1"/>
    <col min="39" max="39" width="17.5703125" style="1" customWidth="1"/>
    <col min="40" max="40" width="105.28515625" style="1" customWidth="1"/>
    <col min="41" max="41" width="55.5703125" style="1" customWidth="1"/>
    <col min="42" max="42" width="49.28515625" style="1" customWidth="1"/>
    <col min="43" max="43" width="50.5703125" style="1" customWidth="1"/>
    <col min="44" max="44" width="65.5703125" style="1" customWidth="1"/>
    <col min="45" max="45" width="11.42578125" style="1" customWidth="1"/>
    <col min="46" max="46" width="56.5703125" style="1" customWidth="1"/>
    <col min="47" max="16384" width="11.42578125" style="1"/>
  </cols>
  <sheetData>
    <row r="1" spans="1:46" ht="21" customHeight="1" thickBot="1" x14ac:dyDescent="0.3">
      <c r="A1" s="4"/>
      <c r="B1" s="4"/>
      <c r="C1" s="4"/>
      <c r="D1" s="4"/>
      <c r="E1" s="4"/>
      <c r="F1" s="4"/>
      <c r="G1" s="4"/>
      <c r="H1" s="4"/>
      <c r="I1" s="9"/>
      <c r="J1" s="9"/>
      <c r="K1" s="9"/>
      <c r="L1" s="9"/>
      <c r="M1" s="9"/>
      <c r="N1" s="9"/>
      <c r="O1" s="9"/>
      <c r="P1" s="9"/>
      <c r="Q1" s="9"/>
      <c r="R1" s="9"/>
      <c r="S1" s="9"/>
      <c r="T1" s="9"/>
      <c r="U1" s="9"/>
      <c r="V1" s="9"/>
      <c r="W1" s="9"/>
      <c r="X1" s="9"/>
      <c r="Y1" s="9"/>
      <c r="Z1" s="9"/>
      <c r="AA1" s="9"/>
      <c r="AB1" s="9"/>
      <c r="AC1" s="9"/>
      <c r="AD1" s="9"/>
      <c r="AE1" s="9"/>
      <c r="AF1" s="9"/>
      <c r="AG1" s="9"/>
      <c r="AH1" s="4"/>
      <c r="AI1" s="4"/>
      <c r="AJ1" s="4"/>
      <c r="AK1" s="4"/>
      <c r="AL1" s="4"/>
      <c r="AM1" s="4"/>
      <c r="AN1" s="4"/>
      <c r="AO1" s="4"/>
      <c r="AP1" s="4"/>
      <c r="AQ1" s="4"/>
      <c r="AR1" s="4"/>
    </row>
    <row r="2" spans="1:46" ht="38.25" customHeight="1" x14ac:dyDescent="0.25">
      <c r="A2" s="240"/>
      <c r="B2" s="241"/>
      <c r="C2" s="241"/>
      <c r="D2" s="241"/>
      <c r="E2" s="241"/>
      <c r="F2" s="242"/>
      <c r="G2" s="248" t="s">
        <v>0</v>
      </c>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9"/>
    </row>
    <row r="3" spans="1:46" ht="28.5" customHeight="1" x14ac:dyDescent="0.25">
      <c r="A3" s="243"/>
      <c r="B3" s="244"/>
      <c r="C3" s="244"/>
      <c r="D3" s="244"/>
      <c r="E3" s="244"/>
      <c r="F3" s="245"/>
      <c r="G3" s="250" t="s">
        <v>74</v>
      </c>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1"/>
    </row>
    <row r="4" spans="1:46" ht="27.75" customHeight="1" x14ac:dyDescent="0.25">
      <c r="A4" s="243"/>
      <c r="B4" s="244"/>
      <c r="C4" s="244"/>
      <c r="D4" s="244"/>
      <c r="E4" s="244"/>
      <c r="F4" s="245"/>
      <c r="G4" s="250" t="s">
        <v>1</v>
      </c>
      <c r="H4" s="250"/>
      <c r="I4" s="250"/>
      <c r="J4" s="250"/>
      <c r="K4" s="250"/>
      <c r="L4" s="250"/>
      <c r="M4" s="250"/>
      <c r="N4" s="250"/>
      <c r="O4" s="250"/>
      <c r="P4" s="250" t="s">
        <v>91</v>
      </c>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1"/>
    </row>
    <row r="5" spans="1:46" ht="26.25" customHeight="1" x14ac:dyDescent="0.25">
      <c r="A5" s="243"/>
      <c r="B5" s="244"/>
      <c r="C5" s="244"/>
      <c r="D5" s="244"/>
      <c r="E5" s="244"/>
      <c r="F5" s="245"/>
      <c r="G5" s="250" t="s">
        <v>3</v>
      </c>
      <c r="H5" s="250"/>
      <c r="I5" s="250"/>
      <c r="J5" s="250"/>
      <c r="K5" s="250"/>
      <c r="L5" s="250"/>
      <c r="M5" s="250"/>
      <c r="N5" s="250"/>
      <c r="O5" s="250"/>
      <c r="P5" s="250" t="s">
        <v>90</v>
      </c>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1"/>
    </row>
    <row r="6" spans="1:46" ht="15.75" x14ac:dyDescent="0.25">
      <c r="A6" s="23"/>
      <c r="B6" s="24"/>
      <c r="C6" s="24"/>
      <c r="D6" s="24"/>
      <c r="E6" s="24"/>
      <c r="F6" s="24"/>
      <c r="G6" s="24"/>
      <c r="H6" s="24"/>
      <c r="I6" s="25"/>
      <c r="J6" s="25"/>
      <c r="K6" s="25"/>
      <c r="L6" s="25"/>
      <c r="M6" s="25"/>
      <c r="N6" s="25"/>
      <c r="O6" s="25"/>
      <c r="P6" s="25"/>
      <c r="Q6" s="25"/>
      <c r="R6" s="25"/>
      <c r="S6" s="25"/>
      <c r="T6" s="25"/>
      <c r="U6" s="25"/>
      <c r="V6" s="25"/>
      <c r="W6" s="25"/>
      <c r="X6" s="25"/>
      <c r="Y6" s="25"/>
      <c r="Z6" s="25"/>
      <c r="AA6" s="25"/>
      <c r="AB6" s="25"/>
      <c r="AC6" s="25"/>
      <c r="AD6" s="25"/>
      <c r="AE6" s="25"/>
      <c r="AF6" s="25"/>
      <c r="AG6" s="25"/>
      <c r="AH6" s="24"/>
      <c r="AI6" s="24"/>
      <c r="AJ6" s="24"/>
      <c r="AK6" s="24"/>
      <c r="AL6" s="24"/>
      <c r="AM6" s="24"/>
      <c r="AN6" s="24"/>
      <c r="AO6" s="24"/>
      <c r="AP6" s="24"/>
      <c r="AQ6" s="24"/>
      <c r="AR6" s="26"/>
    </row>
    <row r="7" spans="1:46" ht="30" customHeight="1" x14ac:dyDescent="0.25">
      <c r="A7" s="267" t="s">
        <v>4</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9"/>
    </row>
    <row r="8" spans="1:46" ht="30" customHeight="1" thickBot="1" x14ac:dyDescent="0.3">
      <c r="A8" s="270" t="s">
        <v>2</v>
      </c>
      <c r="B8" s="271"/>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71"/>
      <c r="AR8" s="272"/>
    </row>
    <row r="9" spans="1:46" ht="9.75" customHeight="1" thickBot="1" x14ac:dyDescent="0.3">
      <c r="A9" s="20"/>
      <c r="B9" s="21"/>
      <c r="C9" s="21"/>
      <c r="D9" s="21"/>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4"/>
      <c r="AI9" s="24"/>
      <c r="AJ9" s="24"/>
      <c r="AK9" s="24"/>
      <c r="AL9" s="24"/>
      <c r="AM9" s="24"/>
      <c r="AN9" s="24"/>
      <c r="AO9" s="24"/>
      <c r="AP9" s="24"/>
      <c r="AQ9" s="24"/>
      <c r="AR9" s="26"/>
    </row>
    <row r="10" spans="1:46" s="2" customFormat="1" ht="44.25" customHeight="1" x14ac:dyDescent="0.25">
      <c r="A10" s="246" t="s">
        <v>53</v>
      </c>
      <c r="B10" s="247"/>
      <c r="C10" s="247" t="s">
        <v>55</v>
      </c>
      <c r="D10" s="247"/>
      <c r="E10" s="247" t="s">
        <v>57</v>
      </c>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t="s">
        <v>65</v>
      </c>
      <c r="AM10" s="247" t="s">
        <v>66</v>
      </c>
      <c r="AN10" s="252" t="s">
        <v>67</v>
      </c>
      <c r="AO10" s="252" t="s">
        <v>68</v>
      </c>
      <c r="AP10" s="252" t="s">
        <v>69</v>
      </c>
      <c r="AQ10" s="252" t="s">
        <v>70</v>
      </c>
      <c r="AR10" s="273" t="s">
        <v>71</v>
      </c>
    </row>
    <row r="11" spans="1:46" s="3" customFormat="1" ht="45.75" customHeight="1" x14ac:dyDescent="0.2">
      <c r="A11" s="255" t="s">
        <v>54</v>
      </c>
      <c r="B11" s="255" t="s">
        <v>102</v>
      </c>
      <c r="C11" s="255" t="s">
        <v>37</v>
      </c>
      <c r="D11" s="255" t="s">
        <v>56</v>
      </c>
      <c r="E11" s="255" t="s">
        <v>58</v>
      </c>
      <c r="F11" s="255" t="s">
        <v>59</v>
      </c>
      <c r="G11" s="255" t="s">
        <v>60</v>
      </c>
      <c r="H11" s="255" t="s">
        <v>61</v>
      </c>
      <c r="I11" s="255" t="s">
        <v>62</v>
      </c>
      <c r="J11" s="257" t="s">
        <v>63</v>
      </c>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5" t="s">
        <v>64</v>
      </c>
      <c r="AI11" s="255"/>
      <c r="AJ11" s="255"/>
      <c r="AK11" s="255"/>
      <c r="AL11" s="255"/>
      <c r="AM11" s="255"/>
      <c r="AN11" s="253"/>
      <c r="AO11" s="253"/>
      <c r="AP11" s="253"/>
      <c r="AQ11" s="253"/>
      <c r="AR11" s="274"/>
    </row>
    <row r="12" spans="1:46" s="3" customFormat="1" ht="12.75" customHeight="1" x14ac:dyDescent="0.25">
      <c r="A12" s="255"/>
      <c r="B12" s="255"/>
      <c r="C12" s="255"/>
      <c r="D12" s="255"/>
      <c r="E12" s="255"/>
      <c r="F12" s="255"/>
      <c r="G12" s="255"/>
      <c r="H12" s="255"/>
      <c r="I12" s="255"/>
      <c r="J12" s="257">
        <v>2016</v>
      </c>
      <c r="K12" s="257"/>
      <c r="L12" s="257"/>
      <c r="M12" s="257"/>
      <c r="N12" s="257">
        <v>2017</v>
      </c>
      <c r="O12" s="257"/>
      <c r="P12" s="257"/>
      <c r="Q12" s="257"/>
      <c r="R12" s="257"/>
      <c r="S12" s="257">
        <v>2018</v>
      </c>
      <c r="T12" s="257"/>
      <c r="U12" s="257"/>
      <c r="V12" s="257"/>
      <c r="W12" s="257"/>
      <c r="X12" s="257">
        <v>2019</v>
      </c>
      <c r="Y12" s="257"/>
      <c r="Z12" s="257"/>
      <c r="AA12" s="257"/>
      <c r="AB12" s="257"/>
      <c r="AC12" s="257">
        <v>2020</v>
      </c>
      <c r="AD12" s="257"/>
      <c r="AE12" s="257"/>
      <c r="AF12" s="257"/>
      <c r="AG12" s="257"/>
      <c r="AH12" s="256" t="s">
        <v>5</v>
      </c>
      <c r="AI12" s="256" t="s">
        <v>6</v>
      </c>
      <c r="AJ12" s="256" t="s">
        <v>103</v>
      </c>
      <c r="AK12" s="256" t="s">
        <v>6</v>
      </c>
      <c r="AL12" s="255"/>
      <c r="AM12" s="255"/>
      <c r="AN12" s="253"/>
      <c r="AO12" s="253"/>
      <c r="AP12" s="253"/>
      <c r="AQ12" s="253"/>
      <c r="AR12" s="274"/>
      <c r="AT12" s="1"/>
    </row>
    <row r="13" spans="1:46" s="3" customFormat="1" ht="30.75" customHeight="1" x14ac:dyDescent="0.2">
      <c r="A13" s="256"/>
      <c r="B13" s="256"/>
      <c r="C13" s="256"/>
      <c r="D13" s="256"/>
      <c r="E13" s="256"/>
      <c r="F13" s="256"/>
      <c r="G13" s="256"/>
      <c r="H13" s="256"/>
      <c r="I13" s="256"/>
      <c r="J13" s="96" t="s">
        <v>104</v>
      </c>
      <c r="K13" s="96" t="s">
        <v>7</v>
      </c>
      <c r="L13" s="96" t="s">
        <v>8</v>
      </c>
      <c r="M13" s="96" t="s">
        <v>25</v>
      </c>
      <c r="N13" s="96" t="s">
        <v>5</v>
      </c>
      <c r="O13" s="96" t="s">
        <v>111</v>
      </c>
      <c r="P13" s="96" t="s">
        <v>103</v>
      </c>
      <c r="Q13" s="96" t="s">
        <v>8</v>
      </c>
      <c r="R13" s="96" t="s">
        <v>25</v>
      </c>
      <c r="S13" s="96" t="s">
        <v>5</v>
      </c>
      <c r="T13" s="96" t="s">
        <v>6</v>
      </c>
      <c r="U13" s="96" t="s">
        <v>7</v>
      </c>
      <c r="V13" s="96" t="s">
        <v>8</v>
      </c>
      <c r="W13" s="96" t="s">
        <v>25</v>
      </c>
      <c r="X13" s="96" t="s">
        <v>5</v>
      </c>
      <c r="Y13" s="96" t="s">
        <v>6</v>
      </c>
      <c r="Z13" s="96" t="s">
        <v>7</v>
      </c>
      <c r="AA13" s="96" t="s">
        <v>8</v>
      </c>
      <c r="AB13" s="96" t="s">
        <v>25</v>
      </c>
      <c r="AC13" s="96" t="s">
        <v>5</v>
      </c>
      <c r="AD13" s="96" t="s">
        <v>6</v>
      </c>
      <c r="AE13" s="96" t="s">
        <v>7</v>
      </c>
      <c r="AF13" s="96" t="s">
        <v>8</v>
      </c>
      <c r="AG13" s="96" t="s">
        <v>25</v>
      </c>
      <c r="AH13" s="258"/>
      <c r="AI13" s="258"/>
      <c r="AJ13" s="258"/>
      <c r="AK13" s="258"/>
      <c r="AL13" s="256"/>
      <c r="AM13" s="256"/>
      <c r="AN13" s="254"/>
      <c r="AO13" s="254"/>
      <c r="AP13" s="254"/>
      <c r="AQ13" s="254"/>
      <c r="AR13" s="275"/>
    </row>
    <row r="14" spans="1:46" s="174" customFormat="1" ht="164.25" customHeight="1" x14ac:dyDescent="0.2">
      <c r="A14" s="259">
        <v>179</v>
      </c>
      <c r="B14" s="260" t="s">
        <v>105</v>
      </c>
      <c r="C14" s="260">
        <v>466</v>
      </c>
      <c r="D14" s="260" t="s">
        <v>108</v>
      </c>
      <c r="E14" s="260">
        <v>365</v>
      </c>
      <c r="F14" s="260" t="s">
        <v>77</v>
      </c>
      <c r="G14" s="260" t="s">
        <v>78</v>
      </c>
      <c r="H14" s="263" t="s">
        <v>106</v>
      </c>
      <c r="I14" s="264">
        <v>0.4</v>
      </c>
      <c r="J14" s="264">
        <v>0.05</v>
      </c>
      <c r="K14" s="261">
        <v>3.5000000000000003E-2</v>
      </c>
      <c r="L14" s="261">
        <v>3.8899999999999997E-2</v>
      </c>
      <c r="M14" s="261">
        <v>3.8899999999999997E-2</v>
      </c>
      <c r="N14" s="262"/>
      <c r="O14" s="265"/>
      <c r="P14" s="265"/>
      <c r="Q14" s="265"/>
      <c r="R14" s="265"/>
      <c r="S14" s="266"/>
      <c r="T14" s="266"/>
      <c r="U14" s="266"/>
      <c r="V14" s="266"/>
      <c r="W14" s="266"/>
      <c r="X14" s="266"/>
      <c r="Y14" s="266"/>
      <c r="Z14" s="266"/>
      <c r="AA14" s="266"/>
      <c r="AB14" s="266"/>
      <c r="AC14" s="266"/>
      <c r="AD14" s="266"/>
      <c r="AE14" s="266"/>
      <c r="AF14" s="266"/>
      <c r="AG14" s="266"/>
      <c r="AH14" s="262"/>
      <c r="AI14" s="175"/>
      <c r="AJ14" s="175"/>
      <c r="AK14" s="265"/>
      <c r="AL14" s="262"/>
      <c r="AM14" s="262"/>
      <c r="AN14" s="262"/>
      <c r="AO14" s="262"/>
      <c r="AP14" s="262"/>
      <c r="AQ14" s="262"/>
      <c r="AR14" s="262"/>
    </row>
    <row r="15" spans="1:46" s="3" customFormat="1" ht="19.5" hidden="1" customHeight="1" x14ac:dyDescent="0.2">
      <c r="A15" s="259"/>
      <c r="B15" s="260"/>
      <c r="C15" s="260"/>
      <c r="D15" s="260"/>
      <c r="E15" s="260"/>
      <c r="F15" s="260"/>
      <c r="G15" s="260"/>
      <c r="H15" s="263"/>
      <c r="I15" s="260"/>
      <c r="J15" s="260"/>
      <c r="K15" s="261"/>
      <c r="L15" s="261"/>
      <c r="M15" s="261"/>
      <c r="N15" s="262"/>
      <c r="O15" s="265"/>
      <c r="P15" s="265"/>
      <c r="Q15" s="265"/>
      <c r="R15" s="265"/>
      <c r="S15" s="266"/>
      <c r="T15" s="266"/>
      <c r="U15" s="266"/>
      <c r="V15" s="266"/>
      <c r="W15" s="266"/>
      <c r="X15" s="266"/>
      <c r="Y15" s="266"/>
      <c r="Z15" s="266"/>
      <c r="AA15" s="266"/>
      <c r="AB15" s="266"/>
      <c r="AC15" s="266"/>
      <c r="AD15" s="266"/>
      <c r="AE15" s="266"/>
      <c r="AF15" s="266"/>
      <c r="AG15" s="266"/>
      <c r="AH15" s="262"/>
      <c r="AI15" s="173"/>
      <c r="AJ15" s="173"/>
      <c r="AK15" s="266"/>
      <c r="AL15" s="262"/>
      <c r="AM15" s="262"/>
      <c r="AN15" s="262"/>
      <c r="AO15" s="262"/>
      <c r="AP15" s="262"/>
      <c r="AQ15" s="262"/>
      <c r="AR15" s="262"/>
      <c r="AS15" s="3" t="s">
        <v>101</v>
      </c>
    </row>
    <row r="16" spans="1:46" s="3" customFormat="1" ht="120" hidden="1" x14ac:dyDescent="0.2">
      <c r="A16" s="97">
        <v>180</v>
      </c>
      <c r="B16" s="95" t="s">
        <v>109</v>
      </c>
      <c r="C16" s="95">
        <v>535</v>
      </c>
      <c r="D16" s="95" t="s">
        <v>108</v>
      </c>
      <c r="E16" s="95">
        <v>543</v>
      </c>
      <c r="F16" s="95" t="s">
        <v>107</v>
      </c>
      <c r="G16" s="95" t="s">
        <v>78</v>
      </c>
      <c r="H16" s="95" t="s">
        <v>106</v>
      </c>
      <c r="I16" s="98">
        <v>0.4</v>
      </c>
      <c r="J16" s="172"/>
      <c r="K16" s="171"/>
      <c r="L16" s="171"/>
      <c r="M16" s="171"/>
      <c r="N16" s="170"/>
      <c r="O16" s="169"/>
      <c r="P16" s="169"/>
      <c r="Q16" s="169"/>
      <c r="R16" s="169"/>
      <c r="S16" s="94">
        <v>25</v>
      </c>
      <c r="T16" s="94"/>
      <c r="U16" s="94"/>
      <c r="V16" s="94"/>
      <c r="W16" s="94"/>
      <c r="X16" s="94">
        <v>35</v>
      </c>
      <c r="Y16" s="94"/>
      <c r="Z16" s="94"/>
      <c r="AA16" s="94"/>
      <c r="AB16" s="94">
        <v>40</v>
      </c>
      <c r="AC16" s="94">
        <v>40</v>
      </c>
      <c r="AD16" s="94"/>
      <c r="AE16" s="94"/>
      <c r="AF16" s="94"/>
      <c r="AG16" s="95"/>
      <c r="AH16" s="168"/>
      <c r="AI16" s="167"/>
      <c r="AJ16" s="167"/>
      <c r="AK16" s="95"/>
      <c r="AL16" s="95"/>
      <c r="AM16" s="95"/>
      <c r="AN16" s="166" t="s">
        <v>110</v>
      </c>
      <c r="AO16" s="165"/>
      <c r="AP16" s="165"/>
      <c r="AQ16" s="165"/>
      <c r="AR16" s="165"/>
    </row>
    <row r="17" spans="1:44" s="3" customFormat="1" ht="409.5" x14ac:dyDescent="0.2">
      <c r="A17" s="97">
        <v>180</v>
      </c>
      <c r="B17" s="95" t="s">
        <v>109</v>
      </c>
      <c r="C17" s="95">
        <v>535</v>
      </c>
      <c r="D17" s="95" t="s">
        <v>108</v>
      </c>
      <c r="E17" s="95">
        <v>543</v>
      </c>
      <c r="F17" s="95" t="s">
        <v>107</v>
      </c>
      <c r="G17" s="95" t="s">
        <v>78</v>
      </c>
      <c r="H17" s="95" t="s">
        <v>106</v>
      </c>
      <c r="I17" s="98">
        <v>0.4</v>
      </c>
      <c r="J17" s="164"/>
      <c r="K17" s="163"/>
      <c r="L17" s="163"/>
      <c r="M17" s="163"/>
      <c r="N17" s="208">
        <v>0.15</v>
      </c>
      <c r="O17" s="162">
        <v>0.15</v>
      </c>
      <c r="P17" s="162"/>
      <c r="Q17" s="162"/>
      <c r="R17" s="162"/>
      <c r="S17" s="161">
        <v>25</v>
      </c>
      <c r="T17" s="161"/>
      <c r="U17" s="161"/>
      <c r="V17" s="161"/>
      <c r="W17" s="161"/>
      <c r="X17" s="161">
        <v>35</v>
      </c>
      <c r="Y17" s="161"/>
      <c r="Z17" s="161"/>
      <c r="AA17" s="161"/>
      <c r="AB17" s="161">
        <v>40</v>
      </c>
      <c r="AC17" s="161">
        <v>40</v>
      </c>
      <c r="AD17" s="94"/>
      <c r="AE17" s="94"/>
      <c r="AF17" s="94"/>
      <c r="AG17" s="95"/>
      <c r="AH17" s="160">
        <v>3.9100000000000003E-2</v>
      </c>
      <c r="AI17" s="209">
        <v>5.5100000000000003E-2</v>
      </c>
      <c r="AJ17" s="159"/>
      <c r="AK17" s="95"/>
      <c r="AL17" s="99">
        <f>AI17/O17</f>
        <v>0.36733333333333335</v>
      </c>
      <c r="AM17" s="99">
        <f>AI17/I17</f>
        <v>0.13775000000000001</v>
      </c>
      <c r="AN17" s="158" t="s">
        <v>133</v>
      </c>
      <c r="AO17" s="157" t="s">
        <v>134</v>
      </c>
      <c r="AP17" s="157" t="s">
        <v>135</v>
      </c>
      <c r="AQ17" s="157" t="s">
        <v>136</v>
      </c>
      <c r="AR17" s="157" t="s">
        <v>137</v>
      </c>
    </row>
    <row r="18" spans="1:44" ht="30.75" customHeight="1" thickBot="1" x14ac:dyDescent="0.3">
      <c r="A18" s="17"/>
      <c r="B18" s="18"/>
      <c r="C18" s="236" t="s">
        <v>75</v>
      </c>
      <c r="D18" s="237"/>
      <c r="E18" s="237"/>
      <c r="F18" s="237"/>
      <c r="G18" s="237"/>
      <c r="H18" s="237"/>
      <c r="I18" s="237"/>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9"/>
    </row>
    <row r="23" spans="1:44" x14ac:dyDescent="0.25">
      <c r="N23" s="156"/>
    </row>
  </sheetData>
  <mergeCells count="82">
    <mergeCell ref="Z14:Z15"/>
    <mergeCell ref="AH14:AH15"/>
    <mergeCell ref="AJ12:AJ13"/>
    <mergeCell ref="AQ14:AQ15"/>
    <mergeCell ref="AR14:AR15"/>
    <mergeCell ref="AK12:AK13"/>
    <mergeCell ref="AQ10:AQ13"/>
    <mergeCell ref="AR10:AR13"/>
    <mergeCell ref="AO10:AO13"/>
    <mergeCell ref="AN10:AN13"/>
    <mergeCell ref="AP14:AP15"/>
    <mergeCell ref="AE14:AE15"/>
    <mergeCell ref="AF14:AF15"/>
    <mergeCell ref="AG14:AG15"/>
    <mergeCell ref="AK14:AK15"/>
    <mergeCell ref="AH11:AK11"/>
    <mergeCell ref="A7:AR7"/>
    <mergeCell ref="A8:AR8"/>
    <mergeCell ref="AL14:AL15"/>
    <mergeCell ref="AM14:AM15"/>
    <mergeCell ref="AN14:AN15"/>
    <mergeCell ref="AO14:AO15"/>
    <mergeCell ref="AA14:AA15"/>
    <mergeCell ref="AB14:AB15"/>
    <mergeCell ref="AC14:AC15"/>
    <mergeCell ref="AD14:AD15"/>
    <mergeCell ref="U14:U15"/>
    <mergeCell ref="V14:V15"/>
    <mergeCell ref="W14:W15"/>
    <mergeCell ref="X14:X15"/>
    <mergeCell ref="Y14:Y15"/>
    <mergeCell ref="O14:O15"/>
    <mergeCell ref="P14:P15"/>
    <mergeCell ref="R14:R15"/>
    <mergeCell ref="S14:S15"/>
    <mergeCell ref="T14:T15"/>
    <mergeCell ref="Q14:Q15"/>
    <mergeCell ref="L14:L15"/>
    <mergeCell ref="M14:M15"/>
    <mergeCell ref="N14:N15"/>
    <mergeCell ref="F14:F15"/>
    <mergeCell ref="G14:G15"/>
    <mergeCell ref="H14:H15"/>
    <mergeCell ref="I14:I15"/>
    <mergeCell ref="J14:J15"/>
    <mergeCell ref="K14:K15"/>
    <mergeCell ref="A14:A15"/>
    <mergeCell ref="B14:B15"/>
    <mergeCell ref="C14:C15"/>
    <mergeCell ref="D14:D15"/>
    <mergeCell ref="E14:E15"/>
    <mergeCell ref="F11:F13"/>
    <mergeCell ref="G11:G13"/>
    <mergeCell ref="I11:I13"/>
    <mergeCell ref="H11:H13"/>
    <mergeCell ref="A11:A13"/>
    <mergeCell ref="B11:B13"/>
    <mergeCell ref="C11:C13"/>
    <mergeCell ref="D11:D13"/>
    <mergeCell ref="E11:E13"/>
    <mergeCell ref="AI12:AI13"/>
    <mergeCell ref="AC12:AG12"/>
    <mergeCell ref="J11:AG11"/>
    <mergeCell ref="J12:M12"/>
    <mergeCell ref="N12:R12"/>
    <mergeCell ref="AH12:AH13"/>
    <mergeCell ref="C18:AR18"/>
    <mergeCell ref="A2:F5"/>
    <mergeCell ref="A10:B10"/>
    <mergeCell ref="G2:AR2"/>
    <mergeCell ref="G3:AR3"/>
    <mergeCell ref="G4:O4"/>
    <mergeCell ref="C10:D10"/>
    <mergeCell ref="AP10:AP13"/>
    <mergeCell ref="P4:AR4"/>
    <mergeCell ref="P5:AR5"/>
    <mergeCell ref="G5:O5"/>
    <mergeCell ref="AL10:AL13"/>
    <mergeCell ref="AM10:AM13"/>
    <mergeCell ref="S12:W12"/>
    <mergeCell ref="X12:AB12"/>
    <mergeCell ref="E10:AK10"/>
  </mergeCell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73"/>
  <sheetViews>
    <sheetView view="pageBreakPreview" topLeftCell="I1" zoomScale="60" zoomScaleNormal="50" workbookViewId="0">
      <selection activeCell="AK9" sqref="AK9"/>
    </sheetView>
  </sheetViews>
  <sheetFormatPr baseColWidth="10" defaultRowHeight="15.75" x14ac:dyDescent="0.25"/>
  <cols>
    <col min="1" max="1" width="20.140625" style="1" customWidth="1"/>
    <col min="2" max="2" width="17.28515625" style="1" customWidth="1"/>
    <col min="3" max="3" width="25.140625" style="1" customWidth="1"/>
    <col min="4" max="4" width="17.85546875" style="7" customWidth="1"/>
    <col min="5" max="5" width="15" style="7" hidden="1" customWidth="1"/>
    <col min="6" max="6" width="18" style="7" hidden="1" customWidth="1"/>
    <col min="7" max="7" width="13.85546875" style="11" customWidth="1"/>
    <col min="8" max="8" width="28.7109375" style="8" customWidth="1"/>
    <col min="9" max="9" width="28.5703125" style="8" customWidth="1"/>
    <col min="10" max="10" width="20.85546875" style="8" customWidth="1"/>
    <col min="11" max="11" width="18.28515625" style="8" customWidth="1"/>
    <col min="12" max="12" width="24.7109375" style="8" customWidth="1"/>
    <col min="13" max="13" width="24.28515625" style="8" customWidth="1"/>
    <col min="14" max="14" width="13.42578125" style="8" hidden="1" customWidth="1"/>
    <col min="15" max="15" width="13.7109375" style="8" hidden="1" customWidth="1"/>
    <col min="16" max="16" width="18.28515625" style="8" hidden="1" customWidth="1"/>
    <col min="17" max="17" width="20.42578125" style="8" customWidth="1"/>
    <col min="18" max="18" width="13.140625" style="8" hidden="1" customWidth="1"/>
    <col min="19" max="19" width="14" style="8" hidden="1" customWidth="1"/>
    <col min="20" max="20" width="13.42578125" style="8" hidden="1" customWidth="1"/>
    <col min="21" max="21" width="18.28515625" style="8" hidden="1" customWidth="1"/>
    <col min="22" max="22" width="24" style="8" customWidth="1"/>
    <col min="23" max="25" width="16.28515625" style="8" hidden="1" customWidth="1"/>
    <col min="26" max="26" width="18.28515625" style="8" hidden="1" customWidth="1"/>
    <col min="27" max="27" width="19.7109375" style="8" customWidth="1"/>
    <col min="28" max="30" width="16.28515625" style="8" hidden="1" customWidth="1"/>
    <col min="31" max="31" width="18.28515625" style="8" hidden="1" customWidth="1"/>
    <col min="32" max="32" width="17.140625" style="1" customWidth="1"/>
    <col min="33" max="33" width="19.7109375" style="1" customWidth="1"/>
    <col min="34" max="34" width="17.5703125" style="10" hidden="1" customWidth="1"/>
    <col min="35" max="35" width="17.7109375" style="10" hidden="1" customWidth="1"/>
    <col min="36" max="36" width="17.5703125" style="1" customWidth="1"/>
    <col min="37" max="37" width="18" style="1" customWidth="1"/>
    <col min="38" max="38" width="93.7109375" style="1" customWidth="1"/>
    <col min="39" max="39" width="31.7109375" style="1" customWidth="1"/>
    <col min="40" max="40" width="27.42578125" style="1" customWidth="1"/>
    <col min="41" max="41" width="47" style="1" customWidth="1"/>
    <col min="42" max="42" width="27.28515625" style="1" customWidth="1"/>
    <col min="43" max="43" width="16.42578125" style="1" customWidth="1"/>
    <col min="44" max="44" width="16.28515625" style="47" customWidth="1"/>
    <col min="45" max="16384" width="11.42578125" style="1"/>
  </cols>
  <sheetData>
    <row r="1" spans="1:45" ht="38.25" customHeight="1" x14ac:dyDescent="0.25">
      <c r="A1" s="315"/>
      <c r="B1" s="316"/>
      <c r="C1" s="316"/>
      <c r="D1" s="316"/>
      <c r="E1" s="316"/>
      <c r="F1" s="324" t="s">
        <v>0</v>
      </c>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6"/>
    </row>
    <row r="2" spans="1:45" ht="30.75" customHeight="1" x14ac:dyDescent="0.25">
      <c r="A2" s="317"/>
      <c r="B2" s="318"/>
      <c r="C2" s="318"/>
      <c r="D2" s="318"/>
      <c r="E2" s="318"/>
      <c r="F2" s="322" t="s">
        <v>73</v>
      </c>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9"/>
    </row>
    <row r="3" spans="1:45" ht="27.75" customHeight="1" x14ac:dyDescent="0.25">
      <c r="A3" s="317"/>
      <c r="B3" s="318"/>
      <c r="C3" s="318"/>
      <c r="D3" s="318"/>
      <c r="E3" s="318"/>
      <c r="F3" s="250" t="s">
        <v>1</v>
      </c>
      <c r="G3" s="250"/>
      <c r="H3" s="250"/>
      <c r="I3" s="250"/>
      <c r="J3" s="250"/>
      <c r="K3" s="250"/>
      <c r="L3" s="250"/>
      <c r="M3" s="250"/>
      <c r="N3" s="250"/>
      <c r="O3" s="322" t="s">
        <v>91</v>
      </c>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9"/>
    </row>
    <row r="4" spans="1:45" ht="26.25" customHeight="1" thickBot="1" x14ac:dyDescent="0.3">
      <c r="A4" s="319"/>
      <c r="B4" s="320"/>
      <c r="C4" s="320"/>
      <c r="D4" s="320"/>
      <c r="E4" s="320"/>
      <c r="F4" s="321" t="s">
        <v>3</v>
      </c>
      <c r="G4" s="321"/>
      <c r="H4" s="321"/>
      <c r="I4" s="321"/>
      <c r="J4" s="321"/>
      <c r="K4" s="321"/>
      <c r="L4" s="321"/>
      <c r="M4" s="321"/>
      <c r="N4" s="321"/>
      <c r="O4" s="323" t="s">
        <v>90</v>
      </c>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2"/>
    </row>
    <row r="5" spans="1:45" ht="14.25" customHeight="1" thickBot="1" x14ac:dyDescent="0.3">
      <c r="AI5" s="12"/>
    </row>
    <row r="6" spans="1:45" s="19" customFormat="1" ht="53.25" customHeight="1" x14ac:dyDescent="0.25">
      <c r="A6" s="246" t="s">
        <v>26</v>
      </c>
      <c r="B6" s="247" t="s">
        <v>36</v>
      </c>
      <c r="C6" s="247"/>
      <c r="D6" s="247"/>
      <c r="E6" s="247" t="s">
        <v>40</v>
      </c>
      <c r="F6" s="247" t="s">
        <v>41</v>
      </c>
      <c r="G6" s="247" t="s">
        <v>42</v>
      </c>
      <c r="H6" s="247" t="s">
        <v>43</v>
      </c>
      <c r="I6" s="58"/>
      <c r="J6" s="342"/>
      <c r="K6" s="342"/>
      <c r="L6" s="342"/>
      <c r="M6" s="342"/>
      <c r="N6" s="342"/>
      <c r="O6" s="342"/>
      <c r="P6" s="342"/>
      <c r="Q6" s="342"/>
      <c r="R6" s="342"/>
      <c r="S6" s="342"/>
      <c r="T6" s="342"/>
      <c r="U6" s="342"/>
      <c r="V6" s="342"/>
      <c r="W6" s="342"/>
      <c r="X6" s="342"/>
      <c r="Y6" s="342"/>
      <c r="Z6" s="342"/>
      <c r="AA6" s="342"/>
      <c r="AB6" s="342"/>
      <c r="AC6" s="342"/>
      <c r="AD6" s="342"/>
      <c r="AE6" s="343"/>
      <c r="AF6" s="247" t="s">
        <v>44</v>
      </c>
      <c r="AG6" s="247"/>
      <c r="AH6" s="247"/>
      <c r="AI6" s="247"/>
      <c r="AJ6" s="247" t="s">
        <v>46</v>
      </c>
      <c r="AK6" s="247" t="s">
        <v>47</v>
      </c>
      <c r="AL6" s="247" t="s">
        <v>48</v>
      </c>
      <c r="AM6" s="247" t="s">
        <v>49</v>
      </c>
      <c r="AN6" s="247" t="s">
        <v>50</v>
      </c>
      <c r="AO6" s="247" t="s">
        <v>51</v>
      </c>
      <c r="AP6" s="329" t="s">
        <v>52</v>
      </c>
      <c r="AR6" s="48"/>
    </row>
    <row r="7" spans="1:45" s="19" customFormat="1" ht="53.25" customHeight="1" x14ac:dyDescent="0.25">
      <c r="A7" s="327"/>
      <c r="B7" s="255"/>
      <c r="C7" s="255"/>
      <c r="D7" s="255"/>
      <c r="E7" s="255"/>
      <c r="F7" s="255"/>
      <c r="G7" s="255"/>
      <c r="H7" s="255"/>
      <c r="I7" s="332"/>
      <c r="J7" s="333"/>
      <c r="K7" s="334"/>
      <c r="L7" s="257">
        <v>2017</v>
      </c>
      <c r="M7" s="257"/>
      <c r="N7" s="257"/>
      <c r="O7" s="257"/>
      <c r="P7" s="257"/>
      <c r="Q7" s="257">
        <v>2018</v>
      </c>
      <c r="R7" s="257"/>
      <c r="S7" s="257"/>
      <c r="T7" s="257"/>
      <c r="U7" s="257"/>
      <c r="V7" s="335">
        <v>2019</v>
      </c>
      <c r="W7" s="336"/>
      <c r="X7" s="336"/>
      <c r="Y7" s="336"/>
      <c r="Z7" s="337"/>
      <c r="AA7" s="335">
        <v>2020</v>
      </c>
      <c r="AB7" s="336"/>
      <c r="AC7" s="336"/>
      <c r="AD7" s="336"/>
      <c r="AE7" s="337"/>
      <c r="AF7" s="257" t="s">
        <v>45</v>
      </c>
      <c r="AG7" s="257"/>
      <c r="AH7" s="257"/>
      <c r="AI7" s="257"/>
      <c r="AJ7" s="255"/>
      <c r="AK7" s="255"/>
      <c r="AL7" s="255"/>
      <c r="AM7" s="255"/>
      <c r="AN7" s="255"/>
      <c r="AO7" s="255"/>
      <c r="AP7" s="330"/>
      <c r="AR7" s="48"/>
    </row>
    <row r="8" spans="1:45" s="19" customFormat="1" ht="87.75" customHeight="1" thickBot="1" x14ac:dyDescent="0.3">
      <c r="A8" s="328"/>
      <c r="B8" s="61" t="s">
        <v>37</v>
      </c>
      <c r="C8" s="61" t="s">
        <v>38</v>
      </c>
      <c r="D8" s="38" t="s">
        <v>39</v>
      </c>
      <c r="E8" s="256"/>
      <c r="F8" s="256"/>
      <c r="G8" s="256"/>
      <c r="H8" s="341"/>
      <c r="I8" s="93" t="s">
        <v>7</v>
      </c>
      <c r="J8" s="93" t="s">
        <v>8</v>
      </c>
      <c r="K8" s="61" t="s">
        <v>25</v>
      </c>
      <c r="L8" s="61" t="s">
        <v>5</v>
      </c>
      <c r="M8" s="61" t="s">
        <v>6</v>
      </c>
      <c r="N8" s="61" t="s">
        <v>7</v>
      </c>
      <c r="O8" s="61" t="s">
        <v>8</v>
      </c>
      <c r="P8" s="61" t="s">
        <v>25</v>
      </c>
      <c r="Q8" s="61" t="s">
        <v>5</v>
      </c>
      <c r="R8" s="61" t="s">
        <v>6</v>
      </c>
      <c r="S8" s="61" t="s">
        <v>7</v>
      </c>
      <c r="T8" s="61" t="s">
        <v>8</v>
      </c>
      <c r="U8" s="61" t="s">
        <v>25</v>
      </c>
      <c r="V8" s="61" t="s">
        <v>5</v>
      </c>
      <c r="W8" s="61" t="s">
        <v>6</v>
      </c>
      <c r="X8" s="61" t="s">
        <v>7</v>
      </c>
      <c r="Y8" s="61" t="s">
        <v>8</v>
      </c>
      <c r="Z8" s="61" t="s">
        <v>25</v>
      </c>
      <c r="AA8" s="61" t="s">
        <v>5</v>
      </c>
      <c r="AB8" s="61" t="s">
        <v>6</v>
      </c>
      <c r="AC8" s="61" t="s">
        <v>7</v>
      </c>
      <c r="AD8" s="61" t="s">
        <v>8</v>
      </c>
      <c r="AE8" s="61" t="s">
        <v>25</v>
      </c>
      <c r="AF8" s="61" t="s">
        <v>5</v>
      </c>
      <c r="AG8" s="61" t="s">
        <v>6</v>
      </c>
      <c r="AH8" s="61" t="s">
        <v>7</v>
      </c>
      <c r="AI8" s="61" t="s">
        <v>8</v>
      </c>
      <c r="AJ8" s="256"/>
      <c r="AK8" s="256"/>
      <c r="AL8" s="256"/>
      <c r="AM8" s="256"/>
      <c r="AN8" s="256"/>
      <c r="AO8" s="256"/>
      <c r="AP8" s="331"/>
      <c r="AR8" s="49"/>
      <c r="AS8"/>
    </row>
    <row r="9" spans="1:45" s="5" customFormat="1" ht="56.25" customHeight="1" x14ac:dyDescent="0.25">
      <c r="A9" s="338" t="s">
        <v>79</v>
      </c>
      <c r="B9" s="292">
        <v>1</v>
      </c>
      <c r="C9" s="295" t="s">
        <v>80</v>
      </c>
      <c r="D9" s="298" t="s">
        <v>106</v>
      </c>
      <c r="E9" s="298">
        <v>179</v>
      </c>
      <c r="F9" s="298">
        <v>177</v>
      </c>
      <c r="G9" s="27" t="s">
        <v>9</v>
      </c>
      <c r="H9" s="103">
        <v>100</v>
      </c>
      <c r="I9" s="103">
        <v>20</v>
      </c>
      <c r="J9" s="103">
        <v>20</v>
      </c>
      <c r="K9" s="103">
        <v>20</v>
      </c>
      <c r="L9" s="231">
        <v>0.5</v>
      </c>
      <c r="M9" s="231">
        <v>0.5</v>
      </c>
      <c r="N9" s="104"/>
      <c r="O9" s="104"/>
      <c r="P9" s="104"/>
      <c r="Q9" s="104">
        <v>0.7</v>
      </c>
      <c r="R9" s="104"/>
      <c r="S9" s="104"/>
      <c r="T9" s="104"/>
      <c r="U9" s="104"/>
      <c r="V9" s="104">
        <v>0.95</v>
      </c>
      <c r="W9" s="104"/>
      <c r="X9" s="104"/>
      <c r="Y9" s="104"/>
      <c r="Z9" s="104"/>
      <c r="AA9" s="104">
        <v>1</v>
      </c>
      <c r="AB9" s="104"/>
      <c r="AC9" s="104"/>
      <c r="AD9" s="104"/>
      <c r="AE9" s="104"/>
      <c r="AF9" s="230">
        <v>0.2</v>
      </c>
      <c r="AG9" s="104">
        <v>0.35</v>
      </c>
      <c r="AH9" s="104"/>
      <c r="AI9" s="103"/>
      <c r="AJ9" s="149">
        <f>AG9/M9</f>
        <v>0.7</v>
      </c>
      <c r="AK9" s="232">
        <f>AG9/H9</f>
        <v>3.4999999999999996E-3</v>
      </c>
      <c r="AL9" s="344" t="s">
        <v>138</v>
      </c>
      <c r="AM9" s="291" t="s">
        <v>139</v>
      </c>
      <c r="AN9" s="291" t="s">
        <v>140</v>
      </c>
      <c r="AO9" s="291" t="s">
        <v>141</v>
      </c>
      <c r="AP9" s="290" t="s">
        <v>142</v>
      </c>
      <c r="AR9" s="53"/>
      <c r="AS9"/>
    </row>
    <row r="10" spans="1:45" s="5" customFormat="1" ht="60" customHeight="1" x14ac:dyDescent="0.25">
      <c r="A10" s="339"/>
      <c r="B10" s="293"/>
      <c r="C10" s="296"/>
      <c r="D10" s="299"/>
      <c r="E10" s="299"/>
      <c r="F10" s="299"/>
      <c r="G10" s="28" t="s">
        <v>10</v>
      </c>
      <c r="H10" s="106">
        <v>502731377.36490631</v>
      </c>
      <c r="I10" s="107">
        <v>181587528</v>
      </c>
      <c r="J10" s="107">
        <v>181587528</v>
      </c>
      <c r="K10" s="107">
        <v>163460185</v>
      </c>
      <c r="L10" s="180">
        <v>110296389</v>
      </c>
      <c r="M10" s="180">
        <v>110296389</v>
      </c>
      <c r="N10" s="106"/>
      <c r="O10" s="106"/>
      <c r="P10" s="106"/>
      <c r="Q10" s="106">
        <v>88424954.100000009</v>
      </c>
      <c r="R10" s="106"/>
      <c r="S10" s="106"/>
      <c r="T10" s="106"/>
      <c r="U10" s="106"/>
      <c r="V10" s="106">
        <v>92846201.805000007</v>
      </c>
      <c r="W10" s="106"/>
      <c r="X10" s="106"/>
      <c r="Y10" s="106"/>
      <c r="Z10" s="106"/>
      <c r="AA10" s="106">
        <v>48744255.947625004</v>
      </c>
      <c r="AB10" s="106"/>
      <c r="AC10" s="106"/>
      <c r="AD10" s="106"/>
      <c r="AE10" s="106"/>
      <c r="AF10" s="176">
        <v>70180000</v>
      </c>
      <c r="AG10" s="216">
        <v>75193000</v>
      </c>
      <c r="AH10" s="106"/>
      <c r="AI10" s="107"/>
      <c r="AJ10" s="105">
        <f>AG10/M10</f>
        <v>0.68173582727173421</v>
      </c>
      <c r="AK10" s="233">
        <f>(K10+M10)/H10</f>
        <v>0.54453846790886595</v>
      </c>
      <c r="AL10" s="310"/>
      <c r="AM10" s="288"/>
      <c r="AN10" s="288"/>
      <c r="AO10" s="288"/>
      <c r="AP10" s="286"/>
      <c r="AQ10" s="37"/>
      <c r="AR10" s="53"/>
      <c r="AS10"/>
    </row>
    <row r="11" spans="1:45" s="5" customFormat="1" ht="27.75" customHeight="1" x14ac:dyDescent="0.25">
      <c r="A11" s="339"/>
      <c r="B11" s="293"/>
      <c r="C11" s="296"/>
      <c r="D11" s="299"/>
      <c r="E11" s="299"/>
      <c r="F11" s="299"/>
      <c r="G11" s="28" t="s">
        <v>11</v>
      </c>
      <c r="H11" s="108"/>
      <c r="I11" s="108"/>
      <c r="J11" s="108"/>
      <c r="K11" s="108"/>
      <c r="L11" s="184"/>
      <c r="M11" s="184"/>
      <c r="N11" s="108"/>
      <c r="O11" s="108"/>
      <c r="P11" s="108"/>
      <c r="Q11" s="108"/>
      <c r="R11" s="108"/>
      <c r="S11" s="108"/>
      <c r="T11" s="108"/>
      <c r="U11" s="108"/>
      <c r="V11" s="108"/>
      <c r="W11" s="108"/>
      <c r="X11" s="108"/>
      <c r="Y11" s="108"/>
      <c r="Z11" s="108"/>
      <c r="AA11" s="109"/>
      <c r="AB11" s="108"/>
      <c r="AC11" s="108"/>
      <c r="AD11" s="108"/>
      <c r="AE11" s="108"/>
      <c r="AF11" s="176"/>
      <c r="AG11" s="13"/>
      <c r="AH11" s="13"/>
      <c r="AI11" s="108"/>
      <c r="AJ11" s="105"/>
      <c r="AK11" s="105"/>
      <c r="AL11" s="310"/>
      <c r="AM11" s="288"/>
      <c r="AN11" s="288"/>
      <c r="AO11" s="288"/>
      <c r="AP11" s="286"/>
      <c r="AR11" s="53"/>
      <c r="AS11"/>
    </row>
    <row r="12" spans="1:45" s="5" customFormat="1" ht="27.75" customHeight="1" x14ac:dyDescent="0.25">
      <c r="A12" s="339"/>
      <c r="B12" s="293"/>
      <c r="C12" s="296"/>
      <c r="D12" s="299"/>
      <c r="E12" s="299"/>
      <c r="F12" s="299"/>
      <c r="G12" s="28" t="s">
        <v>12</v>
      </c>
      <c r="H12" s="108"/>
      <c r="I12" s="108"/>
      <c r="J12" s="108"/>
      <c r="K12" s="108"/>
      <c r="L12" s="180">
        <v>130710202</v>
      </c>
      <c r="M12" s="180">
        <v>130710202</v>
      </c>
      <c r="N12" s="108"/>
      <c r="O12" s="108"/>
      <c r="P12" s="108"/>
      <c r="Q12" s="108"/>
      <c r="R12" s="108"/>
      <c r="S12" s="108"/>
      <c r="T12" s="108"/>
      <c r="U12" s="108"/>
      <c r="V12" s="108"/>
      <c r="W12" s="108"/>
      <c r="X12" s="108"/>
      <c r="Y12" s="108"/>
      <c r="Z12" s="108"/>
      <c r="AA12" s="108"/>
      <c r="AB12" s="108"/>
      <c r="AC12" s="108"/>
      <c r="AD12" s="108"/>
      <c r="AE12" s="108"/>
      <c r="AF12" s="176">
        <v>4010202</v>
      </c>
      <c r="AG12" s="216">
        <v>76229202</v>
      </c>
      <c r="AH12" s="13"/>
      <c r="AI12" s="108"/>
      <c r="AJ12" s="105"/>
      <c r="AK12" s="105"/>
      <c r="AL12" s="310"/>
      <c r="AM12" s="288"/>
      <c r="AN12" s="288"/>
      <c r="AO12" s="288"/>
      <c r="AP12" s="286"/>
      <c r="AR12" s="53"/>
      <c r="AS12"/>
    </row>
    <row r="13" spans="1:45" s="5" customFormat="1" ht="27.75" customHeight="1" x14ac:dyDescent="0.25">
      <c r="A13" s="339"/>
      <c r="B13" s="293"/>
      <c r="C13" s="296"/>
      <c r="D13" s="299"/>
      <c r="E13" s="299"/>
      <c r="F13" s="299"/>
      <c r="G13" s="28" t="s">
        <v>13</v>
      </c>
      <c r="H13" s="110">
        <f>+H9+H11</f>
        <v>100</v>
      </c>
      <c r="I13" s="110">
        <f t="shared" ref="I13" si="0">+I9+I11</f>
        <v>20</v>
      </c>
      <c r="J13" s="110">
        <v>20</v>
      </c>
      <c r="K13" s="111">
        <v>20</v>
      </c>
      <c r="L13" s="155">
        <f>+L9</f>
        <v>0.5</v>
      </c>
      <c r="M13" s="155">
        <v>50</v>
      </c>
      <c r="N13" s="105"/>
      <c r="O13" s="105"/>
      <c r="P13" s="105"/>
      <c r="Q13" s="105">
        <v>0.7</v>
      </c>
      <c r="R13" s="105"/>
      <c r="S13" s="105"/>
      <c r="T13" s="105"/>
      <c r="U13" s="105"/>
      <c r="V13" s="105">
        <v>0.95</v>
      </c>
      <c r="W13" s="105"/>
      <c r="X13" s="105"/>
      <c r="Y13" s="105"/>
      <c r="Z13" s="105"/>
      <c r="AA13" s="105">
        <v>1</v>
      </c>
      <c r="AB13" s="105"/>
      <c r="AC13" s="105"/>
      <c r="AD13" s="105"/>
      <c r="AE13" s="105"/>
      <c r="AF13" s="230">
        <f>+AF11+AF9</f>
        <v>0.2</v>
      </c>
      <c r="AG13" s="219">
        <v>35</v>
      </c>
      <c r="AH13" s="105"/>
      <c r="AI13" s="111"/>
      <c r="AJ13" s="105"/>
      <c r="AK13" s="105"/>
      <c r="AL13" s="310"/>
      <c r="AM13" s="288"/>
      <c r="AN13" s="288"/>
      <c r="AO13" s="288"/>
      <c r="AP13" s="286"/>
      <c r="AR13" s="53"/>
      <c r="AS13"/>
    </row>
    <row r="14" spans="1:45" s="5" customFormat="1" ht="54.75" customHeight="1" thickBot="1" x14ac:dyDescent="0.3">
      <c r="A14" s="339"/>
      <c r="B14" s="294"/>
      <c r="C14" s="297"/>
      <c r="D14" s="300"/>
      <c r="E14" s="300"/>
      <c r="F14" s="300"/>
      <c r="G14" s="29" t="s">
        <v>14</v>
      </c>
      <c r="H14" s="112">
        <f>H10+H12</f>
        <v>502731377.36490631</v>
      </c>
      <c r="I14" s="113">
        <f>I10+I12</f>
        <v>181587528</v>
      </c>
      <c r="J14" s="113">
        <v>181587528</v>
      </c>
      <c r="K14" s="113">
        <f t="shared" ref="K14:AA14" si="1">K10+K12</f>
        <v>163460185</v>
      </c>
      <c r="L14" s="180">
        <f>L10+L12</f>
        <v>241006591</v>
      </c>
      <c r="M14" s="180">
        <v>241006591</v>
      </c>
      <c r="N14" s="112">
        <f t="shared" si="1"/>
        <v>0</v>
      </c>
      <c r="O14" s="112">
        <f t="shared" si="1"/>
        <v>0</v>
      </c>
      <c r="P14" s="112">
        <f t="shared" si="1"/>
        <v>0</v>
      </c>
      <c r="Q14" s="112">
        <f t="shared" si="1"/>
        <v>88424954.100000009</v>
      </c>
      <c r="R14" s="112">
        <f t="shared" si="1"/>
        <v>0</v>
      </c>
      <c r="S14" s="112">
        <f t="shared" si="1"/>
        <v>0</v>
      </c>
      <c r="T14" s="112">
        <f t="shared" si="1"/>
        <v>0</v>
      </c>
      <c r="U14" s="112">
        <f t="shared" si="1"/>
        <v>0</v>
      </c>
      <c r="V14" s="112">
        <v>92846201.805000007</v>
      </c>
      <c r="W14" s="112"/>
      <c r="X14" s="112">
        <f t="shared" si="1"/>
        <v>0</v>
      </c>
      <c r="Y14" s="112">
        <f t="shared" si="1"/>
        <v>0</v>
      </c>
      <c r="Z14" s="112">
        <f t="shared" si="1"/>
        <v>0</v>
      </c>
      <c r="AA14" s="112">
        <f t="shared" si="1"/>
        <v>48744255.947625004</v>
      </c>
      <c r="AB14" s="114"/>
      <c r="AC14" s="114"/>
      <c r="AD14" s="114"/>
      <c r="AE14" s="114"/>
      <c r="AF14" s="177">
        <f>+AF12+AF10</f>
        <v>74190202</v>
      </c>
      <c r="AG14" s="223">
        <v>151422202</v>
      </c>
      <c r="AH14" s="65"/>
      <c r="AI14" s="113"/>
      <c r="AJ14" s="115"/>
      <c r="AK14" s="115"/>
      <c r="AL14" s="311"/>
      <c r="AM14" s="289"/>
      <c r="AN14" s="289"/>
      <c r="AO14" s="289"/>
      <c r="AP14" s="287"/>
      <c r="AQ14" s="37"/>
      <c r="AR14" s="53"/>
      <c r="AS14"/>
    </row>
    <row r="15" spans="1:45" s="5" customFormat="1" ht="45" customHeight="1" x14ac:dyDescent="0.25">
      <c r="A15" s="339"/>
      <c r="B15" s="362">
        <v>2</v>
      </c>
      <c r="C15" s="295" t="s">
        <v>81</v>
      </c>
      <c r="D15" s="361" t="s">
        <v>76</v>
      </c>
      <c r="E15" s="361">
        <v>466</v>
      </c>
      <c r="F15" s="361">
        <v>177</v>
      </c>
      <c r="G15" s="30" t="s">
        <v>9</v>
      </c>
      <c r="H15" s="116">
        <v>25</v>
      </c>
      <c r="I15" s="117"/>
      <c r="J15" s="117"/>
      <c r="K15" s="117"/>
      <c r="L15" s="155">
        <v>10</v>
      </c>
      <c r="M15" s="155">
        <v>10</v>
      </c>
      <c r="N15" s="117"/>
      <c r="O15" s="117"/>
      <c r="P15" s="117"/>
      <c r="Q15" s="117"/>
      <c r="R15" s="118"/>
      <c r="S15" s="118"/>
      <c r="T15" s="118"/>
      <c r="U15" s="118"/>
      <c r="V15" s="118"/>
      <c r="W15" s="117"/>
      <c r="X15" s="117"/>
      <c r="Y15" s="117"/>
      <c r="Z15" s="117"/>
      <c r="AA15" s="117"/>
      <c r="AB15" s="117"/>
      <c r="AC15" s="117"/>
      <c r="AD15" s="117"/>
      <c r="AE15" s="117"/>
      <c r="AF15" s="176">
        <v>0</v>
      </c>
      <c r="AG15" s="100">
        <v>0</v>
      </c>
      <c r="AH15" s="100"/>
      <c r="AI15" s="117"/>
      <c r="AJ15" s="149">
        <f>AG15/M15</f>
        <v>0</v>
      </c>
      <c r="AK15" s="119">
        <f>(K15+M15)/H15</f>
        <v>0.4</v>
      </c>
      <c r="AL15" s="344" t="s">
        <v>143</v>
      </c>
      <c r="AM15" s="364" t="s">
        <v>112</v>
      </c>
      <c r="AN15" s="291" t="s">
        <v>112</v>
      </c>
      <c r="AO15" s="291" t="s">
        <v>113</v>
      </c>
      <c r="AP15" s="351" t="s">
        <v>114</v>
      </c>
      <c r="AR15" s="49"/>
      <c r="AS15"/>
    </row>
    <row r="16" spans="1:45" s="5" customFormat="1" ht="36" customHeight="1" x14ac:dyDescent="0.25">
      <c r="A16" s="339"/>
      <c r="B16" s="293"/>
      <c r="C16" s="296"/>
      <c r="D16" s="299"/>
      <c r="E16" s="299"/>
      <c r="F16" s="299"/>
      <c r="G16" s="28" t="s">
        <v>10</v>
      </c>
      <c r="H16" s="120">
        <v>5490000000</v>
      </c>
      <c r="I16" s="107"/>
      <c r="J16" s="107"/>
      <c r="K16" s="107"/>
      <c r="L16" s="180">
        <v>1080000000</v>
      </c>
      <c r="M16" s="180">
        <v>1080000000</v>
      </c>
      <c r="N16" s="106"/>
      <c r="O16" s="106"/>
      <c r="P16" s="106"/>
      <c r="Q16" s="106"/>
      <c r="R16" s="121"/>
      <c r="S16" s="121"/>
      <c r="T16" s="121"/>
      <c r="U16" s="121"/>
      <c r="V16" s="121"/>
      <c r="W16" s="106"/>
      <c r="X16" s="106"/>
      <c r="Y16" s="106"/>
      <c r="Z16" s="106"/>
      <c r="AA16" s="106"/>
      <c r="AB16" s="106"/>
      <c r="AC16" s="106"/>
      <c r="AD16" s="106"/>
      <c r="AE16" s="106"/>
      <c r="AF16" s="176">
        <v>0</v>
      </c>
      <c r="AG16" s="216">
        <v>0</v>
      </c>
      <c r="AH16" s="13"/>
      <c r="AI16" s="107"/>
      <c r="AJ16" s="105">
        <f>AG16/M16</f>
        <v>0</v>
      </c>
      <c r="AK16" s="105">
        <f>(K16+M16)/H16</f>
        <v>0.19672131147540983</v>
      </c>
      <c r="AL16" s="310"/>
      <c r="AM16" s="283"/>
      <c r="AN16" s="283"/>
      <c r="AO16" s="288"/>
      <c r="AP16" s="352"/>
      <c r="AR16" s="50"/>
    </row>
    <row r="17" spans="1:44" s="5" customFormat="1" ht="27" customHeight="1" x14ac:dyDescent="0.25">
      <c r="A17" s="339"/>
      <c r="B17" s="293"/>
      <c r="C17" s="296"/>
      <c r="D17" s="299"/>
      <c r="E17" s="299"/>
      <c r="F17" s="299"/>
      <c r="G17" s="28" t="s">
        <v>11</v>
      </c>
      <c r="H17" s="108"/>
      <c r="I17" s="108"/>
      <c r="J17" s="108"/>
      <c r="K17" s="108"/>
      <c r="L17" s="184"/>
      <c r="M17" s="184"/>
      <c r="N17" s="108"/>
      <c r="O17" s="108"/>
      <c r="P17" s="108"/>
      <c r="Q17" s="108"/>
      <c r="R17" s="108"/>
      <c r="S17" s="108"/>
      <c r="T17" s="108"/>
      <c r="U17" s="108"/>
      <c r="V17" s="108"/>
      <c r="W17" s="108"/>
      <c r="X17" s="108"/>
      <c r="Y17" s="108"/>
      <c r="Z17" s="108"/>
      <c r="AA17" s="108"/>
      <c r="AB17" s="108"/>
      <c r="AC17" s="108"/>
      <c r="AD17" s="108"/>
      <c r="AE17" s="108"/>
      <c r="AF17" s="176"/>
      <c r="AG17" s="13"/>
      <c r="AH17" s="13"/>
      <c r="AI17" s="108"/>
      <c r="AJ17" s="105"/>
      <c r="AK17" s="105"/>
      <c r="AL17" s="310"/>
      <c r="AM17" s="283"/>
      <c r="AN17" s="283"/>
      <c r="AO17" s="288"/>
      <c r="AP17" s="352"/>
      <c r="AR17" s="50"/>
    </row>
    <row r="18" spans="1:44" s="5" customFormat="1" ht="33" customHeight="1" x14ac:dyDescent="0.25">
      <c r="A18" s="339"/>
      <c r="B18" s="293"/>
      <c r="C18" s="296"/>
      <c r="D18" s="299"/>
      <c r="E18" s="299"/>
      <c r="F18" s="299"/>
      <c r="G18" s="28" t="s">
        <v>12</v>
      </c>
      <c r="H18" s="122"/>
      <c r="I18" s="122"/>
      <c r="J18" s="122"/>
      <c r="K18" s="122"/>
      <c r="L18" s="184"/>
      <c r="M18" s="184"/>
      <c r="N18" s="122"/>
      <c r="O18" s="122"/>
      <c r="P18" s="122"/>
      <c r="Q18" s="122"/>
      <c r="R18" s="122"/>
      <c r="S18" s="122"/>
      <c r="T18" s="122"/>
      <c r="U18" s="122"/>
      <c r="V18" s="122"/>
      <c r="W18" s="122"/>
      <c r="X18" s="122"/>
      <c r="Y18" s="122"/>
      <c r="Z18" s="122"/>
      <c r="AA18" s="122"/>
      <c r="AB18" s="122"/>
      <c r="AC18" s="122"/>
      <c r="AD18" s="122"/>
      <c r="AE18" s="122"/>
      <c r="AF18" s="176"/>
      <c r="AG18" s="216"/>
      <c r="AH18" s="106"/>
      <c r="AI18" s="122"/>
      <c r="AJ18" s="105"/>
      <c r="AK18" s="105"/>
      <c r="AL18" s="310"/>
      <c r="AM18" s="283"/>
      <c r="AN18" s="283"/>
      <c r="AO18" s="288"/>
      <c r="AP18" s="352"/>
      <c r="AR18" s="50"/>
    </row>
    <row r="19" spans="1:44" s="5" customFormat="1" ht="36" customHeight="1" x14ac:dyDescent="0.25">
      <c r="A19" s="339"/>
      <c r="B19" s="293"/>
      <c r="C19" s="296"/>
      <c r="D19" s="299"/>
      <c r="E19" s="299"/>
      <c r="F19" s="299"/>
      <c r="G19" s="28" t="s">
        <v>13</v>
      </c>
      <c r="H19" s="111">
        <f>+H15+H17</f>
        <v>25</v>
      </c>
      <c r="I19" s="123"/>
      <c r="J19" s="123"/>
      <c r="K19" s="123"/>
      <c r="L19" s="155">
        <f>+L15</f>
        <v>10</v>
      </c>
      <c r="M19" s="155">
        <v>10</v>
      </c>
      <c r="N19" s="123"/>
      <c r="O19" s="123"/>
      <c r="P19" s="123"/>
      <c r="Q19" s="123"/>
      <c r="R19" s="123"/>
      <c r="S19" s="123"/>
      <c r="T19" s="123"/>
      <c r="U19" s="123"/>
      <c r="V19" s="123"/>
      <c r="W19" s="123"/>
      <c r="X19" s="123"/>
      <c r="Y19" s="123"/>
      <c r="Z19" s="123"/>
      <c r="AA19" s="123"/>
      <c r="AB19" s="123"/>
      <c r="AC19" s="123"/>
      <c r="AD19" s="123"/>
      <c r="AE19" s="123"/>
      <c r="AF19" s="176">
        <f>+AF15</f>
        <v>0</v>
      </c>
      <c r="AG19" s="13"/>
      <c r="AH19" s="13"/>
      <c r="AI19" s="123"/>
      <c r="AJ19" s="105"/>
      <c r="AK19" s="105"/>
      <c r="AL19" s="310"/>
      <c r="AM19" s="283"/>
      <c r="AN19" s="283"/>
      <c r="AO19" s="288"/>
      <c r="AP19" s="352"/>
      <c r="AR19" s="50"/>
    </row>
    <row r="20" spans="1:44" s="5" customFormat="1" ht="49.5" customHeight="1" thickBot="1" x14ac:dyDescent="0.3">
      <c r="A20" s="339"/>
      <c r="B20" s="308"/>
      <c r="C20" s="297"/>
      <c r="D20" s="301"/>
      <c r="E20" s="301"/>
      <c r="F20" s="301"/>
      <c r="G20" s="57" t="s">
        <v>14</v>
      </c>
      <c r="H20" s="124">
        <f>H16</f>
        <v>5490000000</v>
      </c>
      <c r="I20" s="125"/>
      <c r="J20" s="125"/>
      <c r="K20" s="125"/>
      <c r="L20" s="180">
        <f>+L16</f>
        <v>1080000000</v>
      </c>
      <c r="M20" s="180">
        <v>1080000000</v>
      </c>
      <c r="N20" s="124"/>
      <c r="O20" s="124"/>
      <c r="P20" s="124"/>
      <c r="Q20" s="124"/>
      <c r="R20" s="124"/>
      <c r="S20" s="124"/>
      <c r="T20" s="124"/>
      <c r="U20" s="124"/>
      <c r="V20" s="124"/>
      <c r="W20" s="124"/>
      <c r="X20" s="124"/>
      <c r="Y20" s="124"/>
      <c r="Z20" s="124"/>
      <c r="AA20" s="124"/>
      <c r="AB20" s="124"/>
      <c r="AC20" s="124"/>
      <c r="AD20" s="124"/>
      <c r="AE20" s="124"/>
      <c r="AF20" s="177">
        <f>+AF18+AF16</f>
        <v>0</v>
      </c>
      <c r="AG20" s="217"/>
      <c r="AH20" s="62"/>
      <c r="AI20" s="125"/>
      <c r="AJ20" s="126"/>
      <c r="AK20" s="126"/>
      <c r="AL20" s="363"/>
      <c r="AM20" s="360"/>
      <c r="AN20" s="360"/>
      <c r="AO20" s="350"/>
      <c r="AP20" s="353"/>
      <c r="AR20" s="50"/>
    </row>
    <row r="21" spans="1:44" s="5" customFormat="1" ht="45" customHeight="1" x14ac:dyDescent="0.25">
      <c r="A21" s="339"/>
      <c r="B21" s="292">
        <v>3</v>
      </c>
      <c r="C21" s="295" t="s">
        <v>82</v>
      </c>
      <c r="D21" s="298" t="s">
        <v>76</v>
      </c>
      <c r="E21" s="298">
        <v>466</v>
      </c>
      <c r="F21" s="298">
        <v>177</v>
      </c>
      <c r="G21" s="27" t="s">
        <v>9</v>
      </c>
      <c r="H21" s="103">
        <f>0.16+1.2+1.64+1</f>
        <v>4</v>
      </c>
      <c r="I21" s="127">
        <v>0.16</v>
      </c>
      <c r="J21" s="127">
        <v>0.16</v>
      </c>
      <c r="K21" s="127">
        <v>0.16</v>
      </c>
      <c r="L21" s="185">
        <v>1.2</v>
      </c>
      <c r="M21" s="213">
        <v>1.2</v>
      </c>
      <c r="N21" s="129"/>
      <c r="O21" s="129"/>
      <c r="P21" s="129"/>
      <c r="Q21" s="128">
        <v>1.64</v>
      </c>
      <c r="R21" s="103"/>
      <c r="S21" s="103"/>
      <c r="T21" s="103"/>
      <c r="U21" s="103"/>
      <c r="V21" s="128">
        <v>0.86</v>
      </c>
      <c r="W21" s="130"/>
      <c r="X21" s="103"/>
      <c r="Y21" s="103"/>
      <c r="Z21" s="103"/>
      <c r="AA21" s="128">
        <v>0.14000000000000001</v>
      </c>
      <c r="AB21" s="129"/>
      <c r="AC21" s="129"/>
      <c r="AD21" s="129"/>
      <c r="AE21" s="129"/>
      <c r="AF21" s="176">
        <v>0</v>
      </c>
      <c r="AG21" s="102">
        <v>0</v>
      </c>
      <c r="AH21" s="102"/>
      <c r="AI21" s="127"/>
      <c r="AJ21" s="149">
        <f>AG21/M21</f>
        <v>0</v>
      </c>
      <c r="AK21" s="104">
        <f>(K21+M21)/H21</f>
        <v>0.33999999999999997</v>
      </c>
      <c r="AL21" s="309" t="s">
        <v>144</v>
      </c>
      <c r="AM21" s="282" t="s">
        <v>145</v>
      </c>
      <c r="AN21" s="282" t="s">
        <v>146</v>
      </c>
      <c r="AO21" s="282" t="s">
        <v>147</v>
      </c>
      <c r="AP21" s="285" t="s">
        <v>148</v>
      </c>
      <c r="AQ21" s="60"/>
      <c r="AR21" s="51"/>
    </row>
    <row r="22" spans="1:44" s="5" customFormat="1" ht="36" customHeight="1" x14ac:dyDescent="0.25">
      <c r="A22" s="339"/>
      <c r="B22" s="293"/>
      <c r="C22" s="296"/>
      <c r="D22" s="299"/>
      <c r="E22" s="299"/>
      <c r="F22" s="299"/>
      <c r="G22" s="28" t="s">
        <v>10</v>
      </c>
      <c r="H22" s="120">
        <v>9653424084.2646179</v>
      </c>
      <c r="I22" s="120">
        <v>211877645</v>
      </c>
      <c r="J22" s="120">
        <v>107547645</v>
      </c>
      <c r="K22" s="131">
        <v>65502409</v>
      </c>
      <c r="L22" s="180">
        <v>3979227588</v>
      </c>
      <c r="M22" s="216">
        <v>3979227588</v>
      </c>
      <c r="N22" s="106"/>
      <c r="O22" s="106"/>
      <c r="P22" s="106"/>
      <c r="Q22" s="106">
        <v>3447172507.2644</v>
      </c>
      <c r="R22" s="106"/>
      <c r="S22" s="106"/>
      <c r="T22" s="106"/>
      <c r="U22" s="106"/>
      <c r="V22" s="106">
        <v>1561358544.1781003</v>
      </c>
      <c r="W22" s="106"/>
      <c r="X22" s="106"/>
      <c r="Y22" s="106"/>
      <c r="Z22" s="106"/>
      <c r="AA22" s="106">
        <v>673579246.99434268</v>
      </c>
      <c r="AB22" s="106"/>
      <c r="AC22" s="106"/>
      <c r="AD22" s="106"/>
      <c r="AE22" s="106"/>
      <c r="AF22" s="176">
        <v>43220000</v>
      </c>
      <c r="AG22" s="216">
        <v>174094000</v>
      </c>
      <c r="AH22" s="13"/>
      <c r="AI22" s="131"/>
      <c r="AJ22" s="105">
        <f>AG22/M22</f>
        <v>4.3750701901295722E-2</v>
      </c>
      <c r="AK22" s="105">
        <f>(K22+M22)/H22</f>
        <v>0.41899433420655746</v>
      </c>
      <c r="AL22" s="310"/>
      <c r="AM22" s="288"/>
      <c r="AN22" s="288"/>
      <c r="AO22" s="288"/>
      <c r="AP22" s="286"/>
      <c r="AQ22" s="60"/>
      <c r="AR22" s="50"/>
    </row>
    <row r="23" spans="1:44" s="5" customFormat="1" ht="30" customHeight="1" x14ac:dyDescent="0.25">
      <c r="A23" s="339"/>
      <c r="B23" s="293"/>
      <c r="C23" s="296"/>
      <c r="D23" s="299"/>
      <c r="E23" s="299"/>
      <c r="F23" s="299"/>
      <c r="G23" s="28" t="s">
        <v>11</v>
      </c>
      <c r="H23" s="108"/>
      <c r="I23" s="108"/>
      <c r="J23" s="108"/>
      <c r="K23" s="108"/>
      <c r="L23" s="184"/>
      <c r="M23" s="221"/>
      <c r="N23" s="108"/>
      <c r="O23" s="108"/>
      <c r="P23" s="108"/>
      <c r="Q23" s="132"/>
      <c r="R23" s="108"/>
      <c r="S23" s="108"/>
      <c r="T23" s="108"/>
      <c r="U23" s="108"/>
      <c r="V23" s="109"/>
      <c r="W23" s="108"/>
      <c r="X23" s="108"/>
      <c r="Y23" s="108"/>
      <c r="Z23" s="108"/>
      <c r="AA23" s="108"/>
      <c r="AB23" s="108"/>
      <c r="AC23" s="108"/>
      <c r="AD23" s="108"/>
      <c r="AE23" s="108"/>
      <c r="AF23" s="176">
        <v>0</v>
      </c>
      <c r="AG23" s="13">
        <v>0</v>
      </c>
      <c r="AH23" s="13"/>
      <c r="AI23" s="108"/>
      <c r="AJ23" s="105"/>
      <c r="AK23" s="105"/>
      <c r="AL23" s="310"/>
      <c r="AM23" s="288"/>
      <c r="AN23" s="288"/>
      <c r="AO23" s="288"/>
      <c r="AP23" s="286"/>
      <c r="AR23" s="50"/>
    </row>
    <row r="24" spans="1:44" s="5" customFormat="1" ht="33" customHeight="1" x14ac:dyDescent="0.25">
      <c r="A24" s="339"/>
      <c r="B24" s="293"/>
      <c r="C24" s="296"/>
      <c r="D24" s="299"/>
      <c r="E24" s="299"/>
      <c r="F24" s="299"/>
      <c r="G24" s="28" t="s">
        <v>12</v>
      </c>
      <c r="H24" s="122"/>
      <c r="I24" s="122"/>
      <c r="J24" s="122"/>
      <c r="K24" s="122"/>
      <c r="L24" s="180">
        <v>65502409</v>
      </c>
      <c r="M24" s="216">
        <v>65502409</v>
      </c>
      <c r="N24" s="122"/>
      <c r="O24" s="122"/>
      <c r="P24" s="122"/>
      <c r="Q24" s="122"/>
      <c r="R24" s="122"/>
      <c r="S24" s="122"/>
      <c r="T24" s="122"/>
      <c r="U24" s="122"/>
      <c r="V24" s="122"/>
      <c r="W24" s="122"/>
      <c r="X24" s="122"/>
      <c r="Y24" s="122"/>
      <c r="Z24" s="122"/>
      <c r="AA24" s="122"/>
      <c r="AB24" s="122"/>
      <c r="AC24" s="122"/>
      <c r="AD24" s="122"/>
      <c r="AE24" s="122"/>
      <c r="AF24" s="176">
        <v>2630924.75</v>
      </c>
      <c r="AG24" s="216">
        <v>9130924</v>
      </c>
      <c r="AH24" s="106"/>
      <c r="AI24" s="122"/>
      <c r="AJ24" s="105"/>
      <c r="AK24" s="105"/>
      <c r="AL24" s="310"/>
      <c r="AM24" s="288"/>
      <c r="AN24" s="288"/>
      <c r="AO24" s="288"/>
      <c r="AP24" s="286"/>
      <c r="AR24" s="50"/>
    </row>
    <row r="25" spans="1:44" s="5" customFormat="1" ht="36" customHeight="1" x14ac:dyDescent="0.25">
      <c r="A25" s="339"/>
      <c r="B25" s="293"/>
      <c r="C25" s="296"/>
      <c r="D25" s="299"/>
      <c r="E25" s="299"/>
      <c r="F25" s="299"/>
      <c r="G25" s="28" t="s">
        <v>13</v>
      </c>
      <c r="H25" s="111">
        <f>+H21+H23</f>
        <v>4</v>
      </c>
      <c r="I25" s="133">
        <f t="shared" ref="I25" si="2">+I21+I23</f>
        <v>0.16</v>
      </c>
      <c r="J25" s="133">
        <v>0.16</v>
      </c>
      <c r="K25" s="133">
        <f t="shared" ref="K25:AA25" si="3">+K21+K23</f>
        <v>0.16</v>
      </c>
      <c r="L25" s="185">
        <f t="shared" si="3"/>
        <v>1.2</v>
      </c>
      <c r="M25" s="214">
        <v>1.2</v>
      </c>
      <c r="N25" s="135">
        <f t="shared" si="3"/>
        <v>0</v>
      </c>
      <c r="O25" s="135">
        <f t="shared" si="3"/>
        <v>0</v>
      </c>
      <c r="P25" s="135">
        <f t="shared" si="3"/>
        <v>0</v>
      </c>
      <c r="Q25" s="134">
        <f t="shared" si="3"/>
        <v>1.64</v>
      </c>
      <c r="R25" s="111">
        <f t="shared" si="3"/>
        <v>0</v>
      </c>
      <c r="S25" s="111">
        <f t="shared" si="3"/>
        <v>0</v>
      </c>
      <c r="T25" s="111">
        <f t="shared" si="3"/>
        <v>0</v>
      </c>
      <c r="U25" s="111">
        <f t="shared" si="3"/>
        <v>0</v>
      </c>
      <c r="V25" s="134">
        <v>0.86</v>
      </c>
      <c r="W25" s="136"/>
      <c r="X25" s="111">
        <f>+X21+X23</f>
        <v>0</v>
      </c>
      <c r="Y25" s="111">
        <f t="shared" si="3"/>
        <v>0</v>
      </c>
      <c r="Z25" s="111">
        <f t="shared" si="3"/>
        <v>0</v>
      </c>
      <c r="AA25" s="134">
        <f t="shared" si="3"/>
        <v>0.14000000000000001</v>
      </c>
      <c r="AB25" s="135"/>
      <c r="AC25" s="135"/>
      <c r="AD25" s="135"/>
      <c r="AE25" s="135"/>
      <c r="AF25" s="176">
        <f>+AF23+AF21</f>
        <v>0</v>
      </c>
      <c r="AG25" s="13">
        <v>0</v>
      </c>
      <c r="AH25" s="13"/>
      <c r="AI25" s="133"/>
      <c r="AJ25" s="105"/>
      <c r="AK25" s="105"/>
      <c r="AL25" s="310"/>
      <c r="AM25" s="288"/>
      <c r="AN25" s="288"/>
      <c r="AO25" s="288"/>
      <c r="AP25" s="286"/>
      <c r="AR25" s="50"/>
    </row>
    <row r="26" spans="1:44" s="5" customFormat="1" ht="49.5" customHeight="1" thickBot="1" x14ac:dyDescent="0.3">
      <c r="A26" s="339"/>
      <c r="B26" s="294"/>
      <c r="C26" s="297"/>
      <c r="D26" s="300"/>
      <c r="E26" s="300"/>
      <c r="F26" s="300"/>
      <c r="G26" s="29" t="s">
        <v>14</v>
      </c>
      <c r="H26" s="112">
        <f>H22+H24</f>
        <v>9653424084.2646179</v>
      </c>
      <c r="I26" s="112">
        <f>+I22</f>
        <v>211877645</v>
      </c>
      <c r="J26" s="112">
        <v>107547645</v>
      </c>
      <c r="K26" s="113">
        <f t="shared" ref="K26:AA26" si="4">+K22</f>
        <v>65502409</v>
      </c>
      <c r="L26" s="180">
        <f>L22+L24</f>
        <v>4044729997</v>
      </c>
      <c r="M26" s="211">
        <v>4044729997</v>
      </c>
      <c r="N26" s="112">
        <f t="shared" si="4"/>
        <v>0</v>
      </c>
      <c r="O26" s="112">
        <f t="shared" si="4"/>
        <v>0</v>
      </c>
      <c r="P26" s="112">
        <f t="shared" si="4"/>
        <v>0</v>
      </c>
      <c r="Q26" s="112">
        <f t="shared" si="4"/>
        <v>3447172507.2644</v>
      </c>
      <c r="R26" s="112">
        <f t="shared" si="4"/>
        <v>0</v>
      </c>
      <c r="S26" s="112">
        <f t="shared" si="4"/>
        <v>0</v>
      </c>
      <c r="T26" s="112">
        <f t="shared" si="4"/>
        <v>0</v>
      </c>
      <c r="U26" s="112">
        <f t="shared" si="4"/>
        <v>0</v>
      </c>
      <c r="V26" s="112">
        <v>1561358544.1781003</v>
      </c>
      <c r="W26" s="112"/>
      <c r="X26" s="112">
        <f t="shared" si="4"/>
        <v>0</v>
      </c>
      <c r="Y26" s="112">
        <f t="shared" si="4"/>
        <v>0</v>
      </c>
      <c r="Z26" s="112">
        <f t="shared" si="4"/>
        <v>0</v>
      </c>
      <c r="AA26" s="112">
        <f t="shared" si="4"/>
        <v>673579246.99434268</v>
      </c>
      <c r="AB26" s="112"/>
      <c r="AC26" s="112"/>
      <c r="AD26" s="112"/>
      <c r="AE26" s="112"/>
      <c r="AF26" s="177">
        <f>+AF24+AF22</f>
        <v>45850924.75</v>
      </c>
      <c r="AG26" s="223">
        <v>183224924.75</v>
      </c>
      <c r="AH26" s="65"/>
      <c r="AI26" s="113"/>
      <c r="AJ26" s="115"/>
      <c r="AK26" s="115"/>
      <c r="AL26" s="311"/>
      <c r="AM26" s="289"/>
      <c r="AN26" s="289"/>
      <c r="AO26" s="289"/>
      <c r="AP26" s="287"/>
      <c r="AR26" s="50"/>
    </row>
    <row r="27" spans="1:44" s="5" customFormat="1" ht="45" customHeight="1" x14ac:dyDescent="0.25">
      <c r="A27" s="340"/>
      <c r="B27" s="292">
        <v>4</v>
      </c>
      <c r="C27" s="295" t="s">
        <v>83</v>
      </c>
      <c r="D27" s="298" t="s">
        <v>106</v>
      </c>
      <c r="E27" s="298">
        <v>466</v>
      </c>
      <c r="F27" s="298">
        <v>177</v>
      </c>
      <c r="G27" s="30" t="s">
        <v>9</v>
      </c>
      <c r="H27" s="116">
        <v>5</v>
      </c>
      <c r="I27" s="117"/>
      <c r="J27" s="117"/>
      <c r="K27" s="117"/>
      <c r="L27" s="185">
        <v>1</v>
      </c>
      <c r="M27" s="212">
        <v>1</v>
      </c>
      <c r="N27" s="117"/>
      <c r="O27" s="117"/>
      <c r="P27" s="117"/>
      <c r="Q27" s="117">
        <v>3</v>
      </c>
      <c r="R27" s="117"/>
      <c r="S27" s="117"/>
      <c r="T27" s="117"/>
      <c r="U27" s="117"/>
      <c r="V27" s="117">
        <v>5</v>
      </c>
      <c r="W27" s="117"/>
      <c r="X27" s="117"/>
      <c r="Y27" s="117"/>
      <c r="Z27" s="117"/>
      <c r="AA27" s="137">
        <v>0</v>
      </c>
      <c r="AB27" s="138"/>
      <c r="AC27" s="117"/>
      <c r="AD27" s="117"/>
      <c r="AE27" s="117"/>
      <c r="AF27" s="176">
        <v>0</v>
      </c>
      <c r="AG27" s="100">
        <v>0</v>
      </c>
      <c r="AH27" s="100"/>
      <c r="AI27" s="117"/>
      <c r="AJ27" s="149">
        <f>AG27/M27</f>
        <v>0</v>
      </c>
      <c r="AK27" s="234">
        <f>AG27/H27</f>
        <v>0</v>
      </c>
      <c r="AL27" s="309" t="s">
        <v>149</v>
      </c>
      <c r="AM27" s="282" t="s">
        <v>145</v>
      </c>
      <c r="AN27" s="282" t="s">
        <v>146</v>
      </c>
      <c r="AO27" s="282" t="s">
        <v>147</v>
      </c>
      <c r="AP27" s="285" t="s">
        <v>148</v>
      </c>
      <c r="AR27" s="50"/>
    </row>
    <row r="28" spans="1:44" s="5" customFormat="1" ht="36" customHeight="1" x14ac:dyDescent="0.25">
      <c r="A28" s="340"/>
      <c r="B28" s="293"/>
      <c r="C28" s="296"/>
      <c r="D28" s="299"/>
      <c r="E28" s="299"/>
      <c r="F28" s="299"/>
      <c r="G28" s="28" t="s">
        <v>10</v>
      </c>
      <c r="H28" s="124">
        <v>436225000</v>
      </c>
      <c r="I28" s="107"/>
      <c r="J28" s="107"/>
      <c r="K28" s="107"/>
      <c r="L28" s="180">
        <v>97000000</v>
      </c>
      <c r="M28" s="216">
        <v>97000000</v>
      </c>
      <c r="N28" s="106"/>
      <c r="O28" s="106"/>
      <c r="P28" s="106"/>
      <c r="Q28" s="106">
        <v>233000000</v>
      </c>
      <c r="R28" s="106"/>
      <c r="S28" s="106"/>
      <c r="T28" s="106"/>
      <c r="U28" s="106"/>
      <c r="V28" s="106">
        <v>105900000</v>
      </c>
      <c r="W28" s="106"/>
      <c r="X28" s="106"/>
      <c r="Y28" s="106"/>
      <c r="Z28" s="106"/>
      <c r="AA28" s="139">
        <v>0</v>
      </c>
      <c r="AB28" s="140"/>
      <c r="AC28" s="106"/>
      <c r="AD28" s="106"/>
      <c r="AE28" s="106"/>
      <c r="AF28" s="176">
        <v>0</v>
      </c>
      <c r="AG28" s="216">
        <v>0</v>
      </c>
      <c r="AH28" s="13"/>
      <c r="AI28" s="107"/>
      <c r="AJ28" s="105">
        <f>AG28/M28</f>
        <v>0</v>
      </c>
      <c r="AK28" s="105">
        <f>(K28+M28)/H28</f>
        <v>0.22236231302653447</v>
      </c>
      <c r="AL28" s="310"/>
      <c r="AM28" s="288"/>
      <c r="AN28" s="288"/>
      <c r="AO28" s="288"/>
      <c r="AP28" s="286"/>
      <c r="AR28" s="50"/>
    </row>
    <row r="29" spans="1:44" s="5" customFormat="1" ht="40.5" customHeight="1" x14ac:dyDescent="0.25">
      <c r="A29" s="340"/>
      <c r="B29" s="293"/>
      <c r="C29" s="296"/>
      <c r="D29" s="299"/>
      <c r="E29" s="299"/>
      <c r="F29" s="299"/>
      <c r="G29" s="28" t="s">
        <v>11</v>
      </c>
      <c r="H29" s="108"/>
      <c r="I29" s="108"/>
      <c r="J29" s="108"/>
      <c r="K29" s="108"/>
      <c r="L29" s="184"/>
      <c r="M29" s="221"/>
      <c r="N29" s="108"/>
      <c r="O29" s="108"/>
      <c r="P29" s="108"/>
      <c r="Q29" s="108"/>
      <c r="R29" s="108"/>
      <c r="S29" s="108"/>
      <c r="T29" s="108"/>
      <c r="U29" s="108"/>
      <c r="V29" s="108"/>
      <c r="W29" s="108"/>
      <c r="X29" s="108"/>
      <c r="Y29" s="108"/>
      <c r="Z29" s="108"/>
      <c r="AA29" s="141"/>
      <c r="AB29" s="142"/>
      <c r="AC29" s="108"/>
      <c r="AD29" s="108"/>
      <c r="AE29" s="108"/>
      <c r="AF29" s="176">
        <v>0</v>
      </c>
      <c r="AG29" s="13"/>
      <c r="AH29" s="13"/>
      <c r="AI29" s="108"/>
      <c r="AJ29" s="105"/>
      <c r="AK29" s="105"/>
      <c r="AL29" s="310"/>
      <c r="AM29" s="288"/>
      <c r="AN29" s="288"/>
      <c r="AO29" s="288"/>
      <c r="AP29" s="286"/>
      <c r="AR29" s="50"/>
    </row>
    <row r="30" spans="1:44" s="5" customFormat="1" ht="33" customHeight="1" x14ac:dyDescent="0.25">
      <c r="A30" s="340"/>
      <c r="B30" s="293"/>
      <c r="C30" s="296"/>
      <c r="D30" s="299"/>
      <c r="E30" s="299"/>
      <c r="F30" s="299"/>
      <c r="G30" s="28" t="s">
        <v>12</v>
      </c>
      <c r="H30" s="122"/>
      <c r="I30" s="122"/>
      <c r="J30" s="122"/>
      <c r="K30" s="122"/>
      <c r="L30" s="184"/>
      <c r="M30" s="221"/>
      <c r="N30" s="122"/>
      <c r="O30" s="122"/>
      <c r="P30" s="122"/>
      <c r="Q30" s="122"/>
      <c r="R30" s="122"/>
      <c r="S30" s="122"/>
      <c r="T30" s="122"/>
      <c r="U30" s="122"/>
      <c r="V30" s="122"/>
      <c r="W30" s="122"/>
      <c r="X30" s="122"/>
      <c r="Y30" s="122"/>
      <c r="Z30" s="122"/>
      <c r="AA30" s="143"/>
      <c r="AB30" s="144"/>
      <c r="AC30" s="122"/>
      <c r="AD30" s="122"/>
      <c r="AE30" s="122"/>
      <c r="AF30" s="176">
        <v>0</v>
      </c>
      <c r="AG30" s="216"/>
      <c r="AH30" s="106"/>
      <c r="AI30" s="122"/>
      <c r="AJ30" s="105"/>
      <c r="AK30" s="105"/>
      <c r="AL30" s="310"/>
      <c r="AM30" s="288"/>
      <c r="AN30" s="288"/>
      <c r="AO30" s="288"/>
      <c r="AP30" s="286"/>
      <c r="AR30" s="50"/>
    </row>
    <row r="31" spans="1:44" s="5" customFormat="1" ht="36" customHeight="1" x14ac:dyDescent="0.25">
      <c r="A31" s="340"/>
      <c r="B31" s="293"/>
      <c r="C31" s="296"/>
      <c r="D31" s="299"/>
      <c r="E31" s="299"/>
      <c r="F31" s="299"/>
      <c r="G31" s="28" t="s">
        <v>13</v>
      </c>
      <c r="H31" s="111">
        <v>5</v>
      </c>
      <c r="I31" s="135"/>
      <c r="J31" s="135"/>
      <c r="K31" s="135"/>
      <c r="L31" s="185">
        <v>1</v>
      </c>
      <c r="M31" s="214">
        <v>1</v>
      </c>
      <c r="N31" s="135"/>
      <c r="O31" s="135"/>
      <c r="P31" s="135"/>
      <c r="Q31" s="135">
        <v>3</v>
      </c>
      <c r="R31" s="135"/>
      <c r="S31" s="135"/>
      <c r="T31" s="135"/>
      <c r="U31" s="135"/>
      <c r="V31" s="135">
        <v>5</v>
      </c>
      <c r="W31" s="135"/>
      <c r="X31" s="135"/>
      <c r="Y31" s="135"/>
      <c r="Z31" s="135"/>
      <c r="AA31" s="145"/>
      <c r="AB31" s="146"/>
      <c r="AC31" s="123"/>
      <c r="AD31" s="123"/>
      <c r="AE31" s="123"/>
      <c r="AF31" s="176">
        <f>+AF27</f>
        <v>0</v>
      </c>
      <c r="AG31" s="13"/>
      <c r="AH31" s="13"/>
      <c r="AI31" s="135"/>
      <c r="AJ31" s="105"/>
      <c r="AK31" s="105"/>
      <c r="AL31" s="310"/>
      <c r="AM31" s="288"/>
      <c r="AN31" s="288"/>
      <c r="AO31" s="288"/>
      <c r="AP31" s="286"/>
      <c r="AR31" s="50"/>
    </row>
    <row r="32" spans="1:44" s="5" customFormat="1" ht="49.5" customHeight="1" thickBot="1" x14ac:dyDescent="0.3">
      <c r="A32" s="340"/>
      <c r="B32" s="308"/>
      <c r="C32" s="297"/>
      <c r="D32" s="301"/>
      <c r="E32" s="301"/>
      <c r="F32" s="301"/>
      <c r="G32" s="57" t="s">
        <v>14</v>
      </c>
      <c r="H32" s="124">
        <f>+H28+H30</f>
        <v>436225000</v>
      </c>
      <c r="I32" s="125"/>
      <c r="J32" s="125"/>
      <c r="K32" s="125"/>
      <c r="L32" s="180">
        <f>+L28+L30</f>
        <v>97000000</v>
      </c>
      <c r="M32" s="218">
        <v>97000000</v>
      </c>
      <c r="N32" s="147"/>
      <c r="O32" s="147"/>
      <c r="P32" s="147"/>
      <c r="Q32" s="124">
        <f>+Q28+Q30</f>
        <v>233000000</v>
      </c>
      <c r="R32" s="147"/>
      <c r="S32" s="147"/>
      <c r="T32" s="147"/>
      <c r="U32" s="147"/>
      <c r="V32" s="124">
        <f>+V28+V30</f>
        <v>105900000</v>
      </c>
      <c r="W32" s="147"/>
      <c r="X32" s="147"/>
      <c r="Y32" s="147"/>
      <c r="Z32" s="147"/>
      <c r="AA32" s="124">
        <f>+AA28+AA30</f>
        <v>0</v>
      </c>
      <c r="AB32" s="148"/>
      <c r="AC32" s="124"/>
      <c r="AD32" s="124"/>
      <c r="AE32" s="124"/>
      <c r="AF32" s="178">
        <f>+AF30+AF28</f>
        <v>0</v>
      </c>
      <c r="AG32" s="217"/>
      <c r="AH32" s="62"/>
      <c r="AI32" s="125"/>
      <c r="AJ32" s="126"/>
      <c r="AK32" s="126"/>
      <c r="AL32" s="311"/>
      <c r="AM32" s="289"/>
      <c r="AN32" s="289"/>
      <c r="AO32" s="289"/>
      <c r="AP32" s="287"/>
      <c r="AR32" s="50"/>
    </row>
    <row r="33" spans="1:44" s="5" customFormat="1" ht="45" customHeight="1" x14ac:dyDescent="0.25">
      <c r="A33" s="345" t="s">
        <v>84</v>
      </c>
      <c r="B33" s="298">
        <v>5</v>
      </c>
      <c r="C33" s="295" t="s">
        <v>85</v>
      </c>
      <c r="D33" s="298" t="s">
        <v>76</v>
      </c>
      <c r="E33" s="298">
        <v>466</v>
      </c>
      <c r="F33" s="298">
        <v>177</v>
      </c>
      <c r="G33" s="27" t="s">
        <v>9</v>
      </c>
      <c r="H33" s="129">
        <v>10</v>
      </c>
      <c r="I33" s="127">
        <v>1</v>
      </c>
      <c r="J33" s="127">
        <v>1</v>
      </c>
      <c r="K33" s="127">
        <v>0.5</v>
      </c>
      <c r="L33" s="185">
        <v>2</v>
      </c>
      <c r="M33" s="213">
        <v>2</v>
      </c>
      <c r="N33" s="129"/>
      <c r="O33" s="129"/>
      <c r="P33" s="129"/>
      <c r="Q33" s="128">
        <v>1</v>
      </c>
      <c r="R33" s="103"/>
      <c r="S33" s="103"/>
      <c r="T33" s="103"/>
      <c r="U33" s="103"/>
      <c r="V33" s="128">
        <v>1</v>
      </c>
      <c r="W33" s="130"/>
      <c r="X33" s="103"/>
      <c r="Y33" s="103"/>
      <c r="Z33" s="103"/>
      <c r="AA33" s="128">
        <v>5</v>
      </c>
      <c r="AB33" s="129"/>
      <c r="AC33" s="129"/>
      <c r="AD33" s="129"/>
      <c r="AE33" s="129"/>
      <c r="AF33" s="179">
        <v>0</v>
      </c>
      <c r="AG33" s="224">
        <v>0.56000000000000005</v>
      </c>
      <c r="AH33" s="102"/>
      <c r="AI33" s="127"/>
      <c r="AJ33" s="149">
        <f>AG33/M33</f>
        <v>0.28000000000000003</v>
      </c>
      <c r="AK33" s="104">
        <f>(K33+M33)/H33</f>
        <v>0.25</v>
      </c>
      <c r="AL33" s="312" t="s">
        <v>150</v>
      </c>
      <c r="AM33" s="312" t="s">
        <v>112</v>
      </c>
      <c r="AN33" s="312" t="s">
        <v>112</v>
      </c>
      <c r="AO33" s="312" t="s">
        <v>151</v>
      </c>
      <c r="AP33" s="276" t="s">
        <v>152</v>
      </c>
      <c r="AR33" s="50"/>
    </row>
    <row r="34" spans="1:44" s="5" customFormat="1" ht="36" customHeight="1" x14ac:dyDescent="0.25">
      <c r="A34" s="346"/>
      <c r="B34" s="299"/>
      <c r="C34" s="296"/>
      <c r="D34" s="299"/>
      <c r="E34" s="299"/>
      <c r="F34" s="299"/>
      <c r="G34" s="28" t="s">
        <v>10</v>
      </c>
      <c r="H34" s="120">
        <v>1380005323.84815</v>
      </c>
      <c r="I34" s="120">
        <v>97471587</v>
      </c>
      <c r="J34" s="120">
        <v>48971587</v>
      </c>
      <c r="K34" s="131">
        <v>25436478</v>
      </c>
      <c r="L34" s="180">
        <v>449112690</v>
      </c>
      <c r="M34" s="219">
        <v>449112690</v>
      </c>
      <c r="N34" s="120"/>
      <c r="O34" s="120"/>
      <c r="P34" s="120"/>
      <c r="Q34" s="120">
        <v>372934172.63999999</v>
      </c>
      <c r="R34" s="120"/>
      <c r="S34" s="120"/>
      <c r="T34" s="120"/>
      <c r="U34" s="120"/>
      <c r="V34" s="120">
        <v>383925881.27200001</v>
      </c>
      <c r="W34" s="120"/>
      <c r="X34" s="120"/>
      <c r="Y34" s="120"/>
      <c r="Z34" s="120"/>
      <c r="AA34" s="120">
        <v>172781087.66780001</v>
      </c>
      <c r="AB34" s="120"/>
      <c r="AC34" s="120"/>
      <c r="AD34" s="120"/>
      <c r="AE34" s="120"/>
      <c r="AF34" s="176">
        <v>86440000</v>
      </c>
      <c r="AG34" s="219">
        <v>229660000</v>
      </c>
      <c r="AH34" s="56"/>
      <c r="AI34" s="131"/>
      <c r="AJ34" s="105">
        <f>AG34/M34</f>
        <v>0.51136386282026458</v>
      </c>
      <c r="AK34" s="105">
        <f>(K34+M34)/H34</f>
        <v>0.34387488207416322</v>
      </c>
      <c r="AL34" s="313"/>
      <c r="AM34" s="313"/>
      <c r="AN34" s="313"/>
      <c r="AO34" s="313"/>
      <c r="AP34" s="277"/>
      <c r="AQ34" s="37"/>
      <c r="AR34" s="50"/>
    </row>
    <row r="35" spans="1:44" s="5" customFormat="1" ht="40.5" customHeight="1" x14ac:dyDescent="0.25">
      <c r="A35" s="346"/>
      <c r="B35" s="299"/>
      <c r="C35" s="296"/>
      <c r="D35" s="299"/>
      <c r="E35" s="299"/>
      <c r="F35" s="299"/>
      <c r="G35" s="28" t="s">
        <v>11</v>
      </c>
      <c r="H35" s="108"/>
      <c r="I35" s="108"/>
      <c r="J35" s="108"/>
      <c r="K35" s="108"/>
      <c r="L35" s="185">
        <v>0.5</v>
      </c>
      <c r="M35" s="221">
        <v>0.5</v>
      </c>
      <c r="N35" s="108"/>
      <c r="O35" s="108"/>
      <c r="P35" s="108"/>
      <c r="Q35" s="108"/>
      <c r="R35" s="108"/>
      <c r="S35" s="108"/>
      <c r="T35" s="108"/>
      <c r="U35" s="108"/>
      <c r="V35" s="108"/>
      <c r="W35" s="108"/>
      <c r="X35" s="108"/>
      <c r="Y35" s="108"/>
      <c r="Z35" s="108"/>
      <c r="AA35" s="108"/>
      <c r="AB35" s="108"/>
      <c r="AC35" s="108"/>
      <c r="AD35" s="108"/>
      <c r="AE35" s="108"/>
      <c r="AF35" s="180">
        <v>0</v>
      </c>
      <c r="AG35" s="225">
        <v>0.3</v>
      </c>
      <c r="AH35" s="13"/>
      <c r="AI35" s="108"/>
      <c r="AJ35" s="105"/>
      <c r="AK35" s="105"/>
      <c r="AL35" s="313"/>
      <c r="AM35" s="313"/>
      <c r="AN35" s="313"/>
      <c r="AO35" s="313"/>
      <c r="AP35" s="277"/>
      <c r="AR35" s="50"/>
    </row>
    <row r="36" spans="1:44" s="5" customFormat="1" ht="33" customHeight="1" x14ac:dyDescent="0.25">
      <c r="A36" s="346"/>
      <c r="B36" s="299"/>
      <c r="C36" s="296"/>
      <c r="D36" s="299"/>
      <c r="E36" s="299"/>
      <c r="F36" s="299"/>
      <c r="G36" s="28" t="s">
        <v>12</v>
      </c>
      <c r="H36" s="122"/>
      <c r="I36" s="122"/>
      <c r="J36" s="122"/>
      <c r="K36" s="122"/>
      <c r="L36" s="180">
        <v>15008539</v>
      </c>
      <c r="M36" s="216">
        <v>15008539</v>
      </c>
      <c r="N36" s="122"/>
      <c r="O36" s="122"/>
      <c r="P36" s="122"/>
      <c r="Q36" s="122"/>
      <c r="R36" s="122"/>
      <c r="S36" s="122"/>
      <c r="T36" s="122"/>
      <c r="U36" s="122"/>
      <c r="V36" s="122"/>
      <c r="W36" s="122"/>
      <c r="X36" s="122"/>
      <c r="Y36" s="122"/>
      <c r="Z36" s="122"/>
      <c r="AA36" s="122"/>
      <c r="AB36" s="122"/>
      <c r="AC36" s="122"/>
      <c r="AD36" s="122"/>
      <c r="AE36" s="122"/>
      <c r="AF36" s="176">
        <v>10480618</v>
      </c>
      <c r="AG36" s="216">
        <v>15008539</v>
      </c>
      <c r="AH36" s="106"/>
      <c r="AI36" s="122"/>
      <c r="AJ36" s="105"/>
      <c r="AK36" s="105"/>
      <c r="AL36" s="313"/>
      <c r="AM36" s="313"/>
      <c r="AN36" s="313"/>
      <c r="AO36" s="313"/>
      <c r="AP36" s="277"/>
      <c r="AR36" s="50"/>
    </row>
    <row r="37" spans="1:44" s="5" customFormat="1" ht="36" customHeight="1" x14ac:dyDescent="0.25">
      <c r="A37" s="346"/>
      <c r="B37" s="299"/>
      <c r="C37" s="296"/>
      <c r="D37" s="299"/>
      <c r="E37" s="299"/>
      <c r="F37" s="299"/>
      <c r="G37" s="28" t="s">
        <v>13</v>
      </c>
      <c r="H37" s="111">
        <v>10</v>
      </c>
      <c r="I37" s="133">
        <v>1</v>
      </c>
      <c r="J37" s="133">
        <v>1</v>
      </c>
      <c r="K37" s="133">
        <f>+K33</f>
        <v>0.5</v>
      </c>
      <c r="L37" s="185">
        <f>L33+L35</f>
        <v>2.5</v>
      </c>
      <c r="M37" s="214">
        <v>2.5</v>
      </c>
      <c r="N37" s="135"/>
      <c r="O37" s="135"/>
      <c r="P37" s="135"/>
      <c r="Q37" s="134">
        <v>1</v>
      </c>
      <c r="R37" s="111"/>
      <c r="S37" s="111"/>
      <c r="T37" s="111"/>
      <c r="U37" s="111"/>
      <c r="V37" s="134">
        <v>1</v>
      </c>
      <c r="W37" s="136"/>
      <c r="X37" s="111"/>
      <c r="Y37" s="111"/>
      <c r="Z37" s="111"/>
      <c r="AA37" s="134">
        <v>5</v>
      </c>
      <c r="AB37" s="135"/>
      <c r="AC37" s="135"/>
      <c r="AD37" s="135"/>
      <c r="AE37" s="135"/>
      <c r="AF37" s="176">
        <f>+AF35+AF33</f>
        <v>0</v>
      </c>
      <c r="AG37" s="225">
        <v>0.8600000000000001</v>
      </c>
      <c r="AH37" s="13"/>
      <c r="AI37" s="133"/>
      <c r="AJ37" s="105"/>
      <c r="AK37" s="105"/>
      <c r="AL37" s="313"/>
      <c r="AM37" s="313"/>
      <c r="AN37" s="313"/>
      <c r="AO37" s="313"/>
      <c r="AP37" s="277"/>
      <c r="AR37" s="50"/>
    </row>
    <row r="38" spans="1:44" s="5" customFormat="1" ht="41.25" customHeight="1" thickBot="1" x14ac:dyDescent="0.3">
      <c r="A38" s="347"/>
      <c r="B38" s="301"/>
      <c r="C38" s="297"/>
      <c r="D38" s="301"/>
      <c r="E38" s="301"/>
      <c r="F38" s="301"/>
      <c r="G38" s="57" t="s">
        <v>14</v>
      </c>
      <c r="H38" s="124">
        <f>H34+H36</f>
        <v>1380005323.84815</v>
      </c>
      <c r="I38" s="124">
        <f t="shared" ref="I38" si="5">I34+I36</f>
        <v>97471587</v>
      </c>
      <c r="J38" s="124">
        <v>48971587</v>
      </c>
      <c r="K38" s="125">
        <f t="shared" ref="K38:AA38" si="6">K34+K36</f>
        <v>25436478</v>
      </c>
      <c r="L38" s="180">
        <f>L34+L36</f>
        <v>464121229</v>
      </c>
      <c r="M38" s="217">
        <v>464121229</v>
      </c>
      <c r="N38" s="124">
        <f t="shared" si="6"/>
        <v>0</v>
      </c>
      <c r="O38" s="124">
        <f t="shared" si="6"/>
        <v>0</v>
      </c>
      <c r="P38" s="124">
        <f t="shared" si="6"/>
        <v>0</v>
      </c>
      <c r="Q38" s="124">
        <f t="shared" si="6"/>
        <v>372934172.63999999</v>
      </c>
      <c r="R38" s="124">
        <f t="shared" si="6"/>
        <v>0</v>
      </c>
      <c r="S38" s="124">
        <f t="shared" si="6"/>
        <v>0</v>
      </c>
      <c r="T38" s="124">
        <f t="shared" si="6"/>
        <v>0</v>
      </c>
      <c r="U38" s="124">
        <f t="shared" si="6"/>
        <v>0</v>
      </c>
      <c r="V38" s="124">
        <v>383725881.27200001</v>
      </c>
      <c r="W38" s="124"/>
      <c r="X38" s="124">
        <f t="shared" si="6"/>
        <v>0</v>
      </c>
      <c r="Y38" s="124">
        <f t="shared" si="6"/>
        <v>0</v>
      </c>
      <c r="Z38" s="124">
        <f t="shared" si="6"/>
        <v>0</v>
      </c>
      <c r="AA38" s="124">
        <f t="shared" si="6"/>
        <v>172781087.66780001</v>
      </c>
      <c r="AB38" s="124"/>
      <c r="AC38" s="124"/>
      <c r="AD38" s="124"/>
      <c r="AE38" s="124"/>
      <c r="AF38" s="177">
        <f>+AF36+AF34</f>
        <v>96920618</v>
      </c>
      <c r="AG38" s="217">
        <v>244668539</v>
      </c>
      <c r="AH38" s="62"/>
      <c r="AI38" s="125"/>
      <c r="AJ38" s="126"/>
      <c r="AK38" s="126"/>
      <c r="AL38" s="314"/>
      <c r="AM38" s="314"/>
      <c r="AN38" s="314"/>
      <c r="AO38" s="314"/>
      <c r="AP38" s="278"/>
      <c r="AQ38" s="37"/>
      <c r="AR38" s="50"/>
    </row>
    <row r="39" spans="1:44" s="5" customFormat="1" ht="45" customHeight="1" x14ac:dyDescent="0.25">
      <c r="A39" s="299" t="s">
        <v>86</v>
      </c>
      <c r="B39" s="299">
        <v>6</v>
      </c>
      <c r="C39" s="295" t="s">
        <v>87</v>
      </c>
      <c r="D39" s="299" t="s">
        <v>76</v>
      </c>
      <c r="E39" s="299">
        <v>466</v>
      </c>
      <c r="F39" s="299">
        <v>177</v>
      </c>
      <c r="G39" s="28" t="s">
        <v>9</v>
      </c>
      <c r="H39" s="111">
        <v>80</v>
      </c>
      <c r="I39" s="133">
        <v>1</v>
      </c>
      <c r="J39" s="133">
        <v>1</v>
      </c>
      <c r="K39" s="133">
        <v>0.6</v>
      </c>
      <c r="L39" s="155">
        <v>9</v>
      </c>
      <c r="M39" s="214">
        <v>9</v>
      </c>
      <c r="N39" s="135"/>
      <c r="O39" s="135"/>
      <c r="P39" s="135"/>
      <c r="Q39" s="134">
        <v>40</v>
      </c>
      <c r="R39" s="111"/>
      <c r="S39" s="111"/>
      <c r="T39" s="111"/>
      <c r="U39" s="111"/>
      <c r="V39" s="134">
        <v>20</v>
      </c>
      <c r="W39" s="136"/>
      <c r="X39" s="111"/>
      <c r="Y39" s="111"/>
      <c r="Z39" s="111"/>
      <c r="AA39" s="134">
        <v>10</v>
      </c>
      <c r="AB39" s="135"/>
      <c r="AC39" s="135"/>
      <c r="AD39" s="135"/>
      <c r="AE39" s="135"/>
      <c r="AF39" s="181">
        <v>0</v>
      </c>
      <c r="AG39" s="13">
        <v>0</v>
      </c>
      <c r="AH39" s="13"/>
      <c r="AI39" s="133"/>
      <c r="AJ39" s="149">
        <f>AG39/M39</f>
        <v>0</v>
      </c>
      <c r="AK39" s="149">
        <f>(K39+M39)/H39</f>
        <v>0.12</v>
      </c>
      <c r="AL39" s="309" t="s">
        <v>153</v>
      </c>
      <c r="AM39" s="282" t="s">
        <v>145</v>
      </c>
      <c r="AN39" s="282" t="s">
        <v>146</v>
      </c>
      <c r="AO39" s="282" t="s">
        <v>154</v>
      </c>
      <c r="AP39" s="285" t="s">
        <v>155</v>
      </c>
      <c r="AR39" s="50"/>
    </row>
    <row r="40" spans="1:44" s="5" customFormat="1" ht="36" customHeight="1" x14ac:dyDescent="0.25">
      <c r="A40" s="299"/>
      <c r="B40" s="299"/>
      <c r="C40" s="296"/>
      <c r="D40" s="299"/>
      <c r="E40" s="299"/>
      <c r="F40" s="299"/>
      <c r="G40" s="28" t="s">
        <v>10</v>
      </c>
      <c r="H40" s="120">
        <v>5466158381.8833771</v>
      </c>
      <c r="I40" s="120">
        <v>176451330</v>
      </c>
      <c r="J40" s="120">
        <v>136451330</v>
      </c>
      <c r="K40" s="120">
        <v>117519395</v>
      </c>
      <c r="L40" s="180">
        <v>1194445933</v>
      </c>
      <c r="M40" s="210">
        <v>1194445933</v>
      </c>
      <c r="N40" s="106"/>
      <c r="O40" s="106"/>
      <c r="P40" s="106"/>
      <c r="Q40" s="106">
        <v>2120066785.0019</v>
      </c>
      <c r="R40" s="106"/>
      <c r="S40" s="106"/>
      <c r="T40" s="106"/>
      <c r="U40" s="106"/>
      <c r="V40" s="106">
        <v>1239277220.4421501</v>
      </c>
      <c r="W40" s="106"/>
      <c r="X40" s="106"/>
      <c r="Y40" s="106"/>
      <c r="Z40" s="106"/>
      <c r="AA40" s="106">
        <v>780717421.43190503</v>
      </c>
      <c r="AB40" s="106"/>
      <c r="AC40" s="106"/>
      <c r="AD40" s="106"/>
      <c r="AE40" s="106"/>
      <c r="AF40" s="176">
        <v>48900000</v>
      </c>
      <c r="AG40" s="216">
        <v>127486000</v>
      </c>
      <c r="AH40" s="56"/>
      <c r="AI40" s="120"/>
      <c r="AJ40" s="105">
        <f>AG40/M40</f>
        <v>0.1067323321029718</v>
      </c>
      <c r="AK40" s="105">
        <f>(K40+M40)/H40</f>
        <v>0.24001597398792521</v>
      </c>
      <c r="AL40" s="310"/>
      <c r="AM40" s="288"/>
      <c r="AN40" s="288"/>
      <c r="AO40" s="288"/>
      <c r="AP40" s="286"/>
      <c r="AR40" s="50"/>
    </row>
    <row r="41" spans="1:44" s="5" customFormat="1" ht="40.5" customHeight="1" x14ac:dyDescent="0.25">
      <c r="A41" s="299"/>
      <c r="B41" s="299"/>
      <c r="C41" s="296"/>
      <c r="D41" s="299"/>
      <c r="E41" s="299"/>
      <c r="F41" s="299"/>
      <c r="G41" s="28" t="s">
        <v>11</v>
      </c>
      <c r="H41" s="108"/>
      <c r="I41" s="108"/>
      <c r="J41" s="108"/>
      <c r="K41" s="108"/>
      <c r="L41" s="185">
        <v>0.4</v>
      </c>
      <c r="M41" s="221">
        <v>0.4</v>
      </c>
      <c r="N41" s="108"/>
      <c r="O41" s="108"/>
      <c r="P41" s="108"/>
      <c r="Q41" s="108"/>
      <c r="R41" s="108"/>
      <c r="S41" s="108"/>
      <c r="T41" s="108"/>
      <c r="U41" s="108"/>
      <c r="V41" s="108"/>
      <c r="W41" s="108"/>
      <c r="X41" s="108"/>
      <c r="Y41" s="108"/>
      <c r="Z41" s="108"/>
      <c r="AA41" s="108"/>
      <c r="AB41" s="108"/>
      <c r="AC41" s="108"/>
      <c r="AD41" s="108"/>
      <c r="AE41" s="108"/>
      <c r="AF41" s="176">
        <v>0</v>
      </c>
      <c r="AG41" s="13">
        <v>0</v>
      </c>
      <c r="AH41" s="13"/>
      <c r="AI41" s="108"/>
      <c r="AJ41" s="105"/>
      <c r="AK41" s="105"/>
      <c r="AL41" s="310"/>
      <c r="AM41" s="288"/>
      <c r="AN41" s="288"/>
      <c r="AO41" s="288"/>
      <c r="AP41" s="286"/>
      <c r="AR41" s="50"/>
    </row>
    <row r="42" spans="1:44" s="5" customFormat="1" ht="33" customHeight="1" x14ac:dyDescent="0.25">
      <c r="A42" s="299"/>
      <c r="B42" s="299"/>
      <c r="C42" s="296"/>
      <c r="D42" s="299"/>
      <c r="E42" s="299"/>
      <c r="F42" s="299"/>
      <c r="G42" s="28" t="s">
        <v>12</v>
      </c>
      <c r="H42" s="122"/>
      <c r="I42" s="122"/>
      <c r="J42" s="122"/>
      <c r="K42" s="122"/>
      <c r="L42" s="180">
        <v>69871194</v>
      </c>
      <c r="M42" s="216">
        <v>69871193</v>
      </c>
      <c r="N42" s="122"/>
      <c r="O42" s="122"/>
      <c r="P42" s="122"/>
      <c r="Q42" s="122"/>
      <c r="R42" s="122"/>
      <c r="S42" s="122"/>
      <c r="T42" s="122"/>
      <c r="U42" s="122"/>
      <c r="V42" s="122"/>
      <c r="W42" s="122"/>
      <c r="X42" s="122"/>
      <c r="Y42" s="122"/>
      <c r="Z42" s="122"/>
      <c r="AA42" s="122"/>
      <c r="AB42" s="122"/>
      <c r="AC42" s="122"/>
      <c r="AD42" s="122"/>
      <c r="AE42" s="122"/>
      <c r="AF42" s="176">
        <v>20475862.5</v>
      </c>
      <c r="AG42" s="216">
        <v>20475863</v>
      </c>
      <c r="AH42" s="106"/>
      <c r="AI42" s="122"/>
      <c r="AJ42" s="105"/>
      <c r="AK42" s="105"/>
      <c r="AL42" s="310"/>
      <c r="AM42" s="288"/>
      <c r="AN42" s="288"/>
      <c r="AO42" s="288"/>
      <c r="AP42" s="286"/>
      <c r="AR42" s="50"/>
    </row>
    <row r="43" spans="1:44" s="5" customFormat="1" ht="36" customHeight="1" x14ac:dyDescent="0.25">
      <c r="A43" s="299"/>
      <c r="B43" s="299"/>
      <c r="C43" s="296"/>
      <c r="D43" s="299"/>
      <c r="E43" s="299"/>
      <c r="F43" s="299"/>
      <c r="G43" s="28" t="s">
        <v>13</v>
      </c>
      <c r="H43" s="111">
        <f>+H39+H41</f>
        <v>80</v>
      </c>
      <c r="I43" s="133">
        <f t="shared" ref="I43" si="7">+I39+I41</f>
        <v>1</v>
      </c>
      <c r="J43" s="133">
        <v>1</v>
      </c>
      <c r="K43" s="133">
        <f t="shared" ref="K43:AA43" si="8">+K39+K41</f>
        <v>0.6</v>
      </c>
      <c r="L43" s="185">
        <f t="shared" si="8"/>
        <v>9.4</v>
      </c>
      <c r="M43" s="214">
        <v>9.4</v>
      </c>
      <c r="N43" s="135">
        <f t="shared" si="8"/>
        <v>0</v>
      </c>
      <c r="O43" s="135">
        <f t="shared" si="8"/>
        <v>0</v>
      </c>
      <c r="P43" s="135">
        <f t="shared" si="8"/>
        <v>0</v>
      </c>
      <c r="Q43" s="134">
        <f t="shared" si="8"/>
        <v>40</v>
      </c>
      <c r="R43" s="111">
        <f t="shared" si="8"/>
        <v>0</v>
      </c>
      <c r="S43" s="111">
        <f t="shared" si="8"/>
        <v>0</v>
      </c>
      <c r="T43" s="111">
        <f t="shared" si="8"/>
        <v>0</v>
      </c>
      <c r="U43" s="111">
        <f t="shared" si="8"/>
        <v>0</v>
      </c>
      <c r="V43" s="134">
        <v>20</v>
      </c>
      <c r="W43" s="136"/>
      <c r="X43" s="111">
        <f t="shared" si="8"/>
        <v>0</v>
      </c>
      <c r="Y43" s="111">
        <f t="shared" si="8"/>
        <v>0</v>
      </c>
      <c r="Z43" s="111">
        <f t="shared" si="8"/>
        <v>0</v>
      </c>
      <c r="AA43" s="134">
        <f t="shared" si="8"/>
        <v>10</v>
      </c>
      <c r="AB43" s="135"/>
      <c r="AC43" s="135"/>
      <c r="AD43" s="135"/>
      <c r="AE43" s="135"/>
      <c r="AF43" s="176">
        <f>+AF41+AF39</f>
        <v>0</v>
      </c>
      <c r="AG43" s="13">
        <v>0</v>
      </c>
      <c r="AH43" s="13"/>
      <c r="AI43" s="133"/>
      <c r="AJ43" s="105"/>
      <c r="AK43" s="149"/>
      <c r="AL43" s="310"/>
      <c r="AM43" s="288"/>
      <c r="AN43" s="288"/>
      <c r="AO43" s="288"/>
      <c r="AP43" s="286"/>
      <c r="AR43" s="50"/>
    </row>
    <row r="44" spans="1:44" s="5" customFormat="1" ht="49.5" customHeight="1" thickBot="1" x14ac:dyDescent="0.3">
      <c r="A44" s="299"/>
      <c r="B44" s="301"/>
      <c r="C44" s="297"/>
      <c r="D44" s="301"/>
      <c r="E44" s="301"/>
      <c r="F44" s="301"/>
      <c r="G44" s="57" t="s">
        <v>14</v>
      </c>
      <c r="H44" s="124">
        <f>H40+H42</f>
        <v>5466158381.8833771</v>
      </c>
      <c r="I44" s="124">
        <f>I40+I42</f>
        <v>176451330</v>
      </c>
      <c r="J44" s="124">
        <v>136451330</v>
      </c>
      <c r="K44" s="124">
        <f t="shared" ref="K44:AA44" si="9">K40+K42</f>
        <v>117519395</v>
      </c>
      <c r="L44" s="180">
        <f t="shared" si="9"/>
        <v>1264317127</v>
      </c>
      <c r="M44" s="218">
        <v>1264317126</v>
      </c>
      <c r="N44" s="147">
        <f t="shared" si="9"/>
        <v>0</v>
      </c>
      <c r="O44" s="147">
        <f t="shared" si="9"/>
        <v>0</v>
      </c>
      <c r="P44" s="147">
        <f t="shared" si="9"/>
        <v>0</v>
      </c>
      <c r="Q44" s="147">
        <f t="shared" si="9"/>
        <v>2120066785.0019</v>
      </c>
      <c r="R44" s="147">
        <f t="shared" si="9"/>
        <v>0</v>
      </c>
      <c r="S44" s="147">
        <f t="shared" si="9"/>
        <v>0</v>
      </c>
      <c r="T44" s="147">
        <f t="shared" si="9"/>
        <v>0</v>
      </c>
      <c r="U44" s="147">
        <f t="shared" si="9"/>
        <v>0</v>
      </c>
      <c r="V44" s="147">
        <v>1239177220.4421501</v>
      </c>
      <c r="W44" s="147"/>
      <c r="X44" s="147">
        <f t="shared" si="9"/>
        <v>0</v>
      </c>
      <c r="Y44" s="147">
        <f t="shared" si="9"/>
        <v>0</v>
      </c>
      <c r="Z44" s="147">
        <f t="shared" si="9"/>
        <v>0</v>
      </c>
      <c r="AA44" s="147">
        <f t="shared" si="9"/>
        <v>780717421.43190503</v>
      </c>
      <c r="AB44" s="147"/>
      <c r="AC44" s="147"/>
      <c r="AD44" s="147"/>
      <c r="AE44" s="147"/>
      <c r="AF44" s="177">
        <f>+AF42+AF40</f>
        <v>69375862.5</v>
      </c>
      <c r="AG44" s="218">
        <v>147961862.5</v>
      </c>
      <c r="AH44" s="62"/>
      <c r="AI44" s="124"/>
      <c r="AJ44" s="126"/>
      <c r="AK44" s="126"/>
      <c r="AL44" s="311"/>
      <c r="AM44" s="289"/>
      <c r="AN44" s="289"/>
      <c r="AO44" s="289"/>
      <c r="AP44" s="287"/>
      <c r="AR44" s="50"/>
    </row>
    <row r="45" spans="1:44" s="5" customFormat="1" ht="45" customHeight="1" x14ac:dyDescent="0.25">
      <c r="A45" s="348"/>
      <c r="B45" s="292">
        <v>7</v>
      </c>
      <c r="C45" s="295" t="s">
        <v>92</v>
      </c>
      <c r="D45" s="298" t="s">
        <v>76</v>
      </c>
      <c r="E45" s="298">
        <v>466</v>
      </c>
      <c r="F45" s="298">
        <v>177</v>
      </c>
      <c r="G45" s="27" t="s">
        <v>9</v>
      </c>
      <c r="H45" s="103">
        <v>80</v>
      </c>
      <c r="I45" s="127">
        <v>30</v>
      </c>
      <c r="J45" s="127">
        <v>30</v>
      </c>
      <c r="K45" s="127">
        <v>1</v>
      </c>
      <c r="L45" s="155">
        <v>20</v>
      </c>
      <c r="M45" s="215">
        <v>20</v>
      </c>
      <c r="N45" s="103"/>
      <c r="O45" s="103"/>
      <c r="P45" s="103"/>
      <c r="Q45" s="103">
        <v>15</v>
      </c>
      <c r="R45" s="103"/>
      <c r="S45" s="103"/>
      <c r="T45" s="103"/>
      <c r="U45" s="103"/>
      <c r="V45" s="103">
        <v>10</v>
      </c>
      <c r="W45" s="103"/>
      <c r="X45" s="103"/>
      <c r="Y45" s="103"/>
      <c r="Z45" s="103"/>
      <c r="AA45" s="103">
        <v>5</v>
      </c>
      <c r="AB45" s="103"/>
      <c r="AC45" s="103"/>
      <c r="AD45" s="103"/>
      <c r="AE45" s="103"/>
      <c r="AF45" s="179">
        <v>0</v>
      </c>
      <c r="AG45" s="150">
        <v>0</v>
      </c>
      <c r="AH45" s="150"/>
      <c r="AI45" s="127"/>
      <c r="AJ45" s="149">
        <f>AG45/M45</f>
        <v>0</v>
      </c>
      <c r="AK45" s="104">
        <f>(K45+M45)/H45</f>
        <v>0.26250000000000001</v>
      </c>
      <c r="AL45" s="302" t="s">
        <v>156</v>
      </c>
      <c r="AM45" s="302" t="s">
        <v>157</v>
      </c>
      <c r="AN45" s="302" t="s">
        <v>158</v>
      </c>
      <c r="AO45" s="302" t="s">
        <v>159</v>
      </c>
      <c r="AP45" s="305" t="s">
        <v>160</v>
      </c>
      <c r="AR45" s="50"/>
    </row>
    <row r="46" spans="1:44" s="5" customFormat="1" ht="36" customHeight="1" x14ac:dyDescent="0.25">
      <c r="A46" s="348"/>
      <c r="B46" s="293"/>
      <c r="C46" s="296"/>
      <c r="D46" s="299"/>
      <c r="E46" s="299"/>
      <c r="F46" s="299"/>
      <c r="G46" s="28" t="s">
        <v>10</v>
      </c>
      <c r="H46" s="120">
        <v>8024185282.4240751</v>
      </c>
      <c r="I46" s="120">
        <v>526558414</v>
      </c>
      <c r="J46" s="120">
        <v>509388414</v>
      </c>
      <c r="K46" s="120">
        <v>438170282</v>
      </c>
      <c r="L46" s="180">
        <v>1705086345</v>
      </c>
      <c r="M46" s="216">
        <v>1705086345</v>
      </c>
      <c r="N46" s="106"/>
      <c r="O46" s="106"/>
      <c r="P46" s="106"/>
      <c r="Q46" s="106">
        <v>2208917086.3199997</v>
      </c>
      <c r="R46" s="106"/>
      <c r="S46" s="106"/>
      <c r="T46" s="106"/>
      <c r="U46" s="106"/>
      <c r="V46" s="106">
        <v>2414362940.6360002</v>
      </c>
      <c r="W46" s="106"/>
      <c r="X46" s="106"/>
      <c r="Y46" s="106"/>
      <c r="Z46" s="106"/>
      <c r="AA46" s="106">
        <v>1210040543.8339</v>
      </c>
      <c r="AB46" s="106"/>
      <c r="AC46" s="106"/>
      <c r="AD46" s="106"/>
      <c r="AE46" s="106"/>
      <c r="AF46" s="176">
        <v>48900000</v>
      </c>
      <c r="AG46" s="216">
        <v>237798000</v>
      </c>
      <c r="AH46" s="55"/>
      <c r="AI46" s="120"/>
      <c r="AJ46" s="105">
        <f>AG46/M46</f>
        <v>0.13946390497895869</v>
      </c>
      <c r="AK46" s="105">
        <f>(K46+M46)/H46</f>
        <v>0.26709959348702011</v>
      </c>
      <c r="AL46" s="303"/>
      <c r="AM46" s="303"/>
      <c r="AN46" s="303"/>
      <c r="AO46" s="303"/>
      <c r="AP46" s="306"/>
      <c r="AR46" s="50"/>
    </row>
    <row r="47" spans="1:44" s="5" customFormat="1" ht="40.5" customHeight="1" x14ac:dyDescent="0.25">
      <c r="A47" s="348"/>
      <c r="B47" s="293"/>
      <c r="C47" s="296"/>
      <c r="D47" s="299"/>
      <c r="E47" s="299"/>
      <c r="F47" s="299"/>
      <c r="G47" s="28" t="s">
        <v>11</v>
      </c>
      <c r="H47" s="108"/>
      <c r="I47" s="108"/>
      <c r="J47" s="108"/>
      <c r="K47" s="108"/>
      <c r="L47" s="155">
        <v>29</v>
      </c>
      <c r="M47" s="221">
        <v>29</v>
      </c>
      <c r="N47" s="108"/>
      <c r="O47" s="108"/>
      <c r="P47" s="108"/>
      <c r="Q47" s="108"/>
      <c r="R47" s="108"/>
      <c r="S47" s="108"/>
      <c r="T47" s="108"/>
      <c r="U47" s="108"/>
      <c r="V47" s="108"/>
      <c r="W47" s="108"/>
      <c r="X47" s="108"/>
      <c r="Y47" s="108"/>
      <c r="Z47" s="108"/>
      <c r="AA47" s="108"/>
      <c r="AB47" s="108"/>
      <c r="AC47" s="108"/>
      <c r="AD47" s="108"/>
      <c r="AE47" s="108"/>
      <c r="AF47" s="182">
        <v>6.74</v>
      </c>
      <c r="AG47" s="225">
        <v>26.58</v>
      </c>
      <c r="AH47" s="55"/>
      <c r="AI47" s="108"/>
      <c r="AJ47" s="105"/>
      <c r="AK47" s="105"/>
      <c r="AL47" s="303"/>
      <c r="AM47" s="303"/>
      <c r="AN47" s="303"/>
      <c r="AO47" s="303"/>
      <c r="AP47" s="306"/>
      <c r="AR47" s="50"/>
    </row>
    <row r="48" spans="1:44" s="5" customFormat="1" ht="33" customHeight="1" thickBot="1" x14ac:dyDescent="0.3">
      <c r="A48" s="348"/>
      <c r="B48" s="293"/>
      <c r="C48" s="296"/>
      <c r="D48" s="299"/>
      <c r="E48" s="299"/>
      <c r="F48" s="299"/>
      <c r="G48" s="28" t="s">
        <v>12</v>
      </c>
      <c r="H48" s="122"/>
      <c r="I48" s="122"/>
      <c r="J48" s="122"/>
      <c r="K48" s="122"/>
      <c r="L48" s="180">
        <v>431339501</v>
      </c>
      <c r="M48" s="216">
        <v>431339501</v>
      </c>
      <c r="N48" s="122"/>
      <c r="O48" s="122"/>
      <c r="P48" s="122"/>
      <c r="Q48" s="122"/>
      <c r="R48" s="122"/>
      <c r="S48" s="122"/>
      <c r="T48" s="122"/>
      <c r="U48" s="122"/>
      <c r="V48" s="122"/>
      <c r="W48" s="122"/>
      <c r="X48" s="122"/>
      <c r="Y48" s="122"/>
      <c r="Z48" s="122"/>
      <c r="AA48" s="122"/>
      <c r="AB48" s="122"/>
      <c r="AC48" s="122"/>
      <c r="AD48" s="122"/>
      <c r="AE48" s="122"/>
      <c r="AF48" s="176">
        <f>6046315.75+85000000</f>
        <v>91046315.75</v>
      </c>
      <c r="AG48" s="216">
        <v>304096316</v>
      </c>
      <c r="AH48" s="107"/>
      <c r="AI48" s="122"/>
      <c r="AJ48" s="105"/>
      <c r="AK48" s="105"/>
      <c r="AL48" s="303"/>
      <c r="AM48" s="303"/>
      <c r="AN48" s="303"/>
      <c r="AO48" s="303"/>
      <c r="AP48" s="306"/>
      <c r="AR48" s="50"/>
    </row>
    <row r="49" spans="1:46" s="5" customFormat="1" ht="36" customHeight="1" x14ac:dyDescent="0.25">
      <c r="A49" s="348"/>
      <c r="B49" s="293"/>
      <c r="C49" s="296"/>
      <c r="D49" s="299"/>
      <c r="E49" s="299"/>
      <c r="F49" s="299"/>
      <c r="G49" s="28" t="s">
        <v>13</v>
      </c>
      <c r="H49" s="111">
        <f>+H45+H47</f>
        <v>80</v>
      </c>
      <c r="I49" s="133">
        <f t="shared" ref="I49" si="10">+I45+I47</f>
        <v>30</v>
      </c>
      <c r="J49" s="133">
        <v>30</v>
      </c>
      <c r="K49" s="127">
        <f t="shared" ref="K49:AA49" si="11">+K45+K47</f>
        <v>1</v>
      </c>
      <c r="L49" s="155">
        <f t="shared" si="11"/>
        <v>49</v>
      </c>
      <c r="M49" s="215">
        <v>49</v>
      </c>
      <c r="N49" s="103">
        <f t="shared" si="11"/>
        <v>0</v>
      </c>
      <c r="O49" s="103">
        <f t="shared" si="11"/>
        <v>0</v>
      </c>
      <c r="P49" s="103">
        <f t="shared" si="11"/>
        <v>0</v>
      </c>
      <c r="Q49" s="103">
        <f t="shared" si="11"/>
        <v>15</v>
      </c>
      <c r="R49" s="103">
        <f t="shared" si="11"/>
        <v>0</v>
      </c>
      <c r="S49" s="103">
        <f t="shared" si="11"/>
        <v>0</v>
      </c>
      <c r="T49" s="103">
        <f t="shared" si="11"/>
        <v>0</v>
      </c>
      <c r="U49" s="103">
        <f t="shared" si="11"/>
        <v>0</v>
      </c>
      <c r="V49" s="103">
        <v>10</v>
      </c>
      <c r="W49" s="103"/>
      <c r="X49" s="103">
        <f t="shared" si="11"/>
        <v>0</v>
      </c>
      <c r="Y49" s="103">
        <f t="shared" si="11"/>
        <v>0</v>
      </c>
      <c r="Z49" s="103">
        <f t="shared" si="11"/>
        <v>0</v>
      </c>
      <c r="AA49" s="103">
        <f t="shared" si="11"/>
        <v>5</v>
      </c>
      <c r="AB49" s="103"/>
      <c r="AC49" s="103"/>
      <c r="AD49" s="103"/>
      <c r="AE49" s="103"/>
      <c r="AF49" s="183">
        <f>+AF47+AF45</f>
        <v>6.74</v>
      </c>
      <c r="AG49" s="226">
        <v>26.58</v>
      </c>
      <c r="AH49" s="150"/>
      <c r="AI49" s="127"/>
      <c r="AJ49" s="104"/>
      <c r="AK49" s="104"/>
      <c r="AL49" s="303"/>
      <c r="AM49" s="303"/>
      <c r="AN49" s="303"/>
      <c r="AO49" s="303"/>
      <c r="AP49" s="306"/>
      <c r="AR49" s="50"/>
    </row>
    <row r="50" spans="1:46" s="5" customFormat="1" ht="49.5" customHeight="1" thickBot="1" x14ac:dyDescent="0.3">
      <c r="A50" s="348"/>
      <c r="B50" s="308"/>
      <c r="C50" s="297"/>
      <c r="D50" s="301"/>
      <c r="E50" s="301"/>
      <c r="F50" s="301"/>
      <c r="G50" s="57" t="s">
        <v>14</v>
      </c>
      <c r="H50" s="124">
        <f>H46+H48</f>
        <v>8024185282.4240751</v>
      </c>
      <c r="I50" s="124">
        <f t="shared" ref="I50" si="12">I46+I48</f>
        <v>526558414</v>
      </c>
      <c r="J50" s="124">
        <v>509388414</v>
      </c>
      <c r="K50" s="124">
        <f t="shared" ref="K50:AA50" si="13">K46+K48</f>
        <v>438170282</v>
      </c>
      <c r="L50" s="180">
        <f t="shared" si="13"/>
        <v>2136425846</v>
      </c>
      <c r="M50" s="218">
        <v>2136425846</v>
      </c>
      <c r="N50" s="147">
        <f t="shared" si="13"/>
        <v>0</v>
      </c>
      <c r="O50" s="147">
        <f t="shared" si="13"/>
        <v>0</v>
      </c>
      <c r="P50" s="147">
        <f t="shared" si="13"/>
        <v>0</v>
      </c>
      <c r="Q50" s="147">
        <f t="shared" si="13"/>
        <v>2208917086.3199997</v>
      </c>
      <c r="R50" s="147">
        <f t="shared" si="13"/>
        <v>0</v>
      </c>
      <c r="S50" s="147">
        <f t="shared" si="13"/>
        <v>0</v>
      </c>
      <c r="T50" s="147">
        <f t="shared" si="13"/>
        <v>0</v>
      </c>
      <c r="U50" s="147">
        <f t="shared" si="13"/>
        <v>0</v>
      </c>
      <c r="V50" s="147">
        <v>2414362940.6360002</v>
      </c>
      <c r="W50" s="147"/>
      <c r="X50" s="147">
        <f t="shared" si="13"/>
        <v>0</v>
      </c>
      <c r="Y50" s="147">
        <f t="shared" si="13"/>
        <v>0</v>
      </c>
      <c r="Z50" s="147">
        <f t="shared" si="13"/>
        <v>0</v>
      </c>
      <c r="AA50" s="147">
        <f t="shared" si="13"/>
        <v>1210040543.8339</v>
      </c>
      <c r="AB50" s="147"/>
      <c r="AC50" s="147"/>
      <c r="AD50" s="147"/>
      <c r="AE50" s="147"/>
      <c r="AF50" s="177">
        <f>+AF48+AF46</f>
        <v>139946315.75</v>
      </c>
      <c r="AG50" s="218">
        <v>541894315.75</v>
      </c>
      <c r="AH50" s="63"/>
      <c r="AI50" s="124"/>
      <c r="AJ50" s="126"/>
      <c r="AK50" s="126"/>
      <c r="AL50" s="304"/>
      <c r="AM50" s="304"/>
      <c r="AN50" s="304"/>
      <c r="AO50" s="304"/>
      <c r="AP50" s="307"/>
      <c r="AR50" s="50"/>
    </row>
    <row r="51" spans="1:46" s="5" customFormat="1" ht="45" customHeight="1" x14ac:dyDescent="0.25">
      <c r="A51" s="348"/>
      <c r="B51" s="292">
        <v>8</v>
      </c>
      <c r="C51" s="295" t="s">
        <v>88</v>
      </c>
      <c r="D51" s="298" t="s">
        <v>76</v>
      </c>
      <c r="E51" s="298">
        <v>466</v>
      </c>
      <c r="F51" s="298">
        <v>177</v>
      </c>
      <c r="G51" s="27" t="s">
        <v>9</v>
      </c>
      <c r="H51" s="103">
        <f>2+8+15+10+5</f>
        <v>40</v>
      </c>
      <c r="I51" s="127">
        <v>2</v>
      </c>
      <c r="J51" s="127">
        <v>2</v>
      </c>
      <c r="K51" s="127">
        <v>2</v>
      </c>
      <c r="L51" s="155">
        <v>8</v>
      </c>
      <c r="M51" s="213">
        <v>8</v>
      </c>
      <c r="N51" s="129"/>
      <c r="O51" s="129"/>
      <c r="P51" s="129"/>
      <c r="Q51" s="129">
        <v>15</v>
      </c>
      <c r="R51" s="129"/>
      <c r="S51" s="129"/>
      <c r="T51" s="129"/>
      <c r="U51" s="129"/>
      <c r="V51" s="129">
        <v>10</v>
      </c>
      <c r="W51" s="129"/>
      <c r="X51" s="129"/>
      <c r="Y51" s="129"/>
      <c r="Z51" s="129"/>
      <c r="AA51" s="129">
        <v>5</v>
      </c>
      <c r="AB51" s="129"/>
      <c r="AC51" s="129"/>
      <c r="AD51" s="129"/>
      <c r="AE51" s="129"/>
      <c r="AF51" s="181">
        <v>0</v>
      </c>
      <c r="AG51" s="102">
        <v>0</v>
      </c>
      <c r="AH51" s="102"/>
      <c r="AI51" s="127"/>
      <c r="AJ51" s="149">
        <f>AG51/M51</f>
        <v>0</v>
      </c>
      <c r="AK51" s="104">
        <f>(K51+M51)/H51</f>
        <v>0.25</v>
      </c>
      <c r="AL51" s="279" t="s">
        <v>161</v>
      </c>
      <c r="AM51" s="282" t="s">
        <v>112</v>
      </c>
      <c r="AN51" s="282" t="s">
        <v>112</v>
      </c>
      <c r="AO51" s="282" t="s">
        <v>162</v>
      </c>
      <c r="AP51" s="285" t="s">
        <v>163</v>
      </c>
      <c r="AR51" s="50"/>
    </row>
    <row r="52" spans="1:46" s="5" customFormat="1" ht="36" customHeight="1" x14ac:dyDescent="0.25">
      <c r="A52" s="348"/>
      <c r="B52" s="293"/>
      <c r="C52" s="296"/>
      <c r="D52" s="299"/>
      <c r="E52" s="299"/>
      <c r="F52" s="299"/>
      <c r="G52" s="28" t="s">
        <v>10</v>
      </c>
      <c r="H52" s="120">
        <v>738160180.78655624</v>
      </c>
      <c r="I52" s="124">
        <v>67600549</v>
      </c>
      <c r="J52" s="124">
        <v>67600549</v>
      </c>
      <c r="K52" s="124">
        <v>57654260</v>
      </c>
      <c r="L52" s="180">
        <v>180131055</v>
      </c>
      <c r="M52" s="216">
        <v>180131055</v>
      </c>
      <c r="N52" s="106"/>
      <c r="O52" s="106"/>
      <c r="P52" s="106"/>
      <c r="Q52" s="106">
        <v>224059208.34</v>
      </c>
      <c r="R52" s="106"/>
      <c r="S52" s="106"/>
      <c r="T52" s="106"/>
      <c r="U52" s="106"/>
      <c r="V52" s="106">
        <v>206512168.75700003</v>
      </c>
      <c r="W52" s="106"/>
      <c r="X52" s="106"/>
      <c r="Y52" s="106"/>
      <c r="Z52" s="106"/>
      <c r="AA52" s="106">
        <v>92168888.597424999</v>
      </c>
      <c r="AB52" s="106"/>
      <c r="AC52" s="106"/>
      <c r="AD52" s="106"/>
      <c r="AE52" s="106"/>
      <c r="AF52" s="176">
        <v>54580000</v>
      </c>
      <c r="AG52" s="216">
        <v>93478000</v>
      </c>
      <c r="AH52" s="120"/>
      <c r="AI52" s="124"/>
      <c r="AJ52" s="105">
        <f>AG52/M52</f>
        <v>0.51894438746278371</v>
      </c>
      <c r="AK52" s="126">
        <f>(K52+M52)/H52</f>
        <v>0.32213240593203596</v>
      </c>
      <c r="AL52" s="280"/>
      <c r="AM52" s="283"/>
      <c r="AN52" s="283"/>
      <c r="AO52" s="283"/>
      <c r="AP52" s="286"/>
      <c r="AR52" s="50"/>
    </row>
    <row r="53" spans="1:46" s="5" customFormat="1" ht="40.5" customHeight="1" x14ac:dyDescent="0.25">
      <c r="A53" s="348"/>
      <c r="B53" s="293"/>
      <c r="C53" s="296"/>
      <c r="D53" s="299"/>
      <c r="E53" s="299"/>
      <c r="F53" s="299"/>
      <c r="G53" s="28" t="s">
        <v>11</v>
      </c>
      <c r="H53" s="108"/>
      <c r="I53" s="108"/>
      <c r="J53" s="108"/>
      <c r="K53" s="108"/>
      <c r="L53" s="184"/>
      <c r="M53" s="221"/>
      <c r="N53" s="108"/>
      <c r="O53" s="108"/>
      <c r="P53" s="108"/>
      <c r="Q53" s="108"/>
      <c r="R53" s="108"/>
      <c r="S53" s="108"/>
      <c r="T53" s="108"/>
      <c r="U53" s="108"/>
      <c r="V53" s="108"/>
      <c r="W53" s="108"/>
      <c r="X53" s="108"/>
      <c r="Y53" s="108"/>
      <c r="Z53" s="108"/>
      <c r="AA53" s="108"/>
      <c r="AB53" s="108"/>
      <c r="AC53" s="108"/>
      <c r="AD53" s="108"/>
      <c r="AE53" s="108"/>
      <c r="AF53" s="176">
        <v>0</v>
      </c>
      <c r="AG53" s="13">
        <v>0</v>
      </c>
      <c r="AH53" s="13"/>
      <c r="AI53" s="108"/>
      <c r="AJ53" s="105"/>
      <c r="AK53" s="105"/>
      <c r="AL53" s="280"/>
      <c r="AM53" s="283"/>
      <c r="AN53" s="283"/>
      <c r="AO53" s="283"/>
      <c r="AP53" s="286"/>
      <c r="AR53" s="50"/>
    </row>
    <row r="54" spans="1:46" s="5" customFormat="1" ht="33" customHeight="1" thickBot="1" x14ac:dyDescent="0.3">
      <c r="A54" s="348"/>
      <c r="B54" s="293"/>
      <c r="C54" s="296"/>
      <c r="D54" s="299"/>
      <c r="E54" s="299"/>
      <c r="F54" s="299"/>
      <c r="G54" s="28" t="s">
        <v>12</v>
      </c>
      <c r="H54" s="122"/>
      <c r="I54" s="122"/>
      <c r="J54" s="122"/>
      <c r="K54" s="122"/>
      <c r="L54" s="180">
        <v>17781040</v>
      </c>
      <c r="M54" s="216">
        <v>17781040</v>
      </c>
      <c r="N54" s="122"/>
      <c r="O54" s="122"/>
      <c r="P54" s="122"/>
      <c r="Q54" s="122"/>
      <c r="R54" s="122"/>
      <c r="S54" s="122"/>
      <c r="T54" s="122"/>
      <c r="U54" s="122"/>
      <c r="V54" s="122"/>
      <c r="W54" s="122"/>
      <c r="X54" s="122"/>
      <c r="Y54" s="122"/>
      <c r="Z54" s="122"/>
      <c r="AA54" s="122"/>
      <c r="AB54" s="122"/>
      <c r="AC54" s="122"/>
      <c r="AD54" s="122"/>
      <c r="AE54" s="122"/>
      <c r="AF54" s="176">
        <v>17781040</v>
      </c>
      <c r="AG54" s="216">
        <v>17781040</v>
      </c>
      <c r="AH54" s="106"/>
      <c r="AI54" s="122"/>
      <c r="AJ54" s="105"/>
      <c r="AK54" s="105"/>
      <c r="AL54" s="280"/>
      <c r="AM54" s="283"/>
      <c r="AN54" s="283"/>
      <c r="AO54" s="283"/>
      <c r="AP54" s="286"/>
      <c r="AR54" s="50"/>
    </row>
    <row r="55" spans="1:46" s="5" customFormat="1" ht="36" customHeight="1" x14ac:dyDescent="0.25">
      <c r="A55" s="348"/>
      <c r="B55" s="293"/>
      <c r="C55" s="296"/>
      <c r="D55" s="299"/>
      <c r="E55" s="299"/>
      <c r="F55" s="299"/>
      <c r="G55" s="28" t="s">
        <v>13</v>
      </c>
      <c r="H55" s="111">
        <f>+H51+H53</f>
        <v>40</v>
      </c>
      <c r="I55" s="133">
        <f t="shared" ref="I55" si="14">+I51+I53</f>
        <v>2</v>
      </c>
      <c r="J55" s="133">
        <v>2</v>
      </c>
      <c r="K55" s="127">
        <f t="shared" ref="K55:AA55" si="15">+K51+K53</f>
        <v>2</v>
      </c>
      <c r="L55" s="155">
        <f t="shared" si="15"/>
        <v>8</v>
      </c>
      <c r="M55" s="213">
        <v>8</v>
      </c>
      <c r="N55" s="129">
        <f t="shared" si="15"/>
        <v>0</v>
      </c>
      <c r="O55" s="129">
        <f t="shared" si="15"/>
        <v>0</v>
      </c>
      <c r="P55" s="129">
        <f t="shared" si="15"/>
        <v>0</v>
      </c>
      <c r="Q55" s="129">
        <f t="shared" si="15"/>
        <v>15</v>
      </c>
      <c r="R55" s="129">
        <f t="shared" si="15"/>
        <v>0</v>
      </c>
      <c r="S55" s="129">
        <f t="shared" si="15"/>
        <v>0</v>
      </c>
      <c r="T55" s="129">
        <f t="shared" si="15"/>
        <v>0</v>
      </c>
      <c r="U55" s="129">
        <f t="shared" si="15"/>
        <v>0</v>
      </c>
      <c r="V55" s="129">
        <v>10</v>
      </c>
      <c r="W55" s="129"/>
      <c r="X55" s="129">
        <f t="shared" si="15"/>
        <v>0</v>
      </c>
      <c r="Y55" s="129">
        <f t="shared" si="15"/>
        <v>0</v>
      </c>
      <c r="Z55" s="129">
        <f t="shared" si="15"/>
        <v>0</v>
      </c>
      <c r="AA55" s="129">
        <f t="shared" si="15"/>
        <v>5</v>
      </c>
      <c r="AB55" s="129"/>
      <c r="AC55" s="129"/>
      <c r="AD55" s="129"/>
      <c r="AE55" s="129"/>
      <c r="AF55" s="176">
        <f>+AF53+AF51</f>
        <v>0</v>
      </c>
      <c r="AG55" s="102">
        <v>0</v>
      </c>
      <c r="AH55" s="102"/>
      <c r="AI55" s="127"/>
      <c r="AJ55" s="104"/>
      <c r="AK55" s="104"/>
      <c r="AL55" s="280"/>
      <c r="AM55" s="283"/>
      <c r="AN55" s="283"/>
      <c r="AO55" s="283"/>
      <c r="AP55" s="286"/>
      <c r="AR55" s="50"/>
    </row>
    <row r="56" spans="1:46" s="5" customFormat="1" ht="49.5" customHeight="1" thickBot="1" x14ac:dyDescent="0.3">
      <c r="A56" s="348"/>
      <c r="B56" s="294"/>
      <c r="C56" s="297"/>
      <c r="D56" s="300"/>
      <c r="E56" s="300"/>
      <c r="F56" s="300"/>
      <c r="G56" s="29" t="s">
        <v>14</v>
      </c>
      <c r="H56" s="112">
        <f>H52+H54</f>
        <v>738160180.78655624</v>
      </c>
      <c r="I56" s="112">
        <f>I52+I54</f>
        <v>67600549</v>
      </c>
      <c r="J56" s="112">
        <v>67600549</v>
      </c>
      <c r="K56" s="112">
        <f t="shared" ref="K56:AA56" si="16">K52+K54</f>
        <v>57654260</v>
      </c>
      <c r="L56" s="186">
        <f t="shared" si="16"/>
        <v>197912095</v>
      </c>
      <c r="M56" s="220">
        <v>197912095</v>
      </c>
      <c r="N56" s="114">
        <f t="shared" si="16"/>
        <v>0</v>
      </c>
      <c r="O56" s="114">
        <f t="shared" si="16"/>
        <v>0</v>
      </c>
      <c r="P56" s="114">
        <f t="shared" si="16"/>
        <v>0</v>
      </c>
      <c r="Q56" s="114">
        <f t="shared" si="16"/>
        <v>224059208.34</v>
      </c>
      <c r="R56" s="114">
        <f t="shared" si="16"/>
        <v>0</v>
      </c>
      <c r="S56" s="114">
        <f t="shared" si="16"/>
        <v>0</v>
      </c>
      <c r="T56" s="114">
        <f t="shared" si="16"/>
        <v>0</v>
      </c>
      <c r="U56" s="114">
        <f t="shared" si="16"/>
        <v>0</v>
      </c>
      <c r="V56" s="114">
        <v>206512168.75700003</v>
      </c>
      <c r="W56" s="114"/>
      <c r="X56" s="114">
        <f t="shared" si="16"/>
        <v>0</v>
      </c>
      <c r="Y56" s="114">
        <f t="shared" si="16"/>
        <v>0</v>
      </c>
      <c r="Z56" s="114">
        <f t="shared" si="16"/>
        <v>0</v>
      </c>
      <c r="AA56" s="114">
        <f t="shared" si="16"/>
        <v>92168888.597424999</v>
      </c>
      <c r="AB56" s="114"/>
      <c r="AC56" s="114"/>
      <c r="AD56" s="114"/>
      <c r="AE56" s="114"/>
      <c r="AF56" s="177">
        <f>+AF54+AF51</f>
        <v>17781040</v>
      </c>
      <c r="AG56" s="220">
        <v>111259040</v>
      </c>
      <c r="AH56" s="112"/>
      <c r="AI56" s="112"/>
      <c r="AJ56" s="115"/>
      <c r="AK56" s="115"/>
      <c r="AL56" s="281"/>
      <c r="AM56" s="284"/>
      <c r="AN56" s="284"/>
      <c r="AO56" s="284"/>
      <c r="AP56" s="287"/>
      <c r="AR56" s="50"/>
    </row>
    <row r="57" spans="1:46" ht="31.5" customHeight="1" x14ac:dyDescent="0.25">
      <c r="A57" s="354" t="s">
        <v>15</v>
      </c>
      <c r="B57" s="355"/>
      <c r="C57" s="355"/>
      <c r="D57" s="355"/>
      <c r="E57" s="355"/>
      <c r="F57" s="356"/>
      <c r="G57" s="30" t="s">
        <v>10</v>
      </c>
      <c r="H57" s="151">
        <f>+H10+H16+H22+H28+H34+H40+H46+H52</f>
        <v>31690889630.571682</v>
      </c>
      <c r="I57" s="152">
        <f>+I10+I16+I22+I28+I34+I40+I46+I52</f>
        <v>1261547053</v>
      </c>
      <c r="J57" s="152">
        <f t="shared" ref="J57:AA57" si="17">+J10+J16+J22+J28+J34+J40+J46+J52</f>
        <v>1051547053</v>
      </c>
      <c r="K57" s="152">
        <f t="shared" si="17"/>
        <v>867743009</v>
      </c>
      <c r="L57" s="153">
        <f t="shared" si="17"/>
        <v>8795300000</v>
      </c>
      <c r="M57" s="16">
        <f t="shared" ref="M57" si="18">+M10+M16+M22+M28+M34+M40+M46+M52</f>
        <v>8795300000</v>
      </c>
      <c r="N57" s="16">
        <f t="shared" si="17"/>
        <v>0</v>
      </c>
      <c r="O57" s="16">
        <f t="shared" si="17"/>
        <v>0</v>
      </c>
      <c r="P57" s="16">
        <f t="shared" si="17"/>
        <v>0</v>
      </c>
      <c r="Q57" s="153">
        <f t="shared" si="17"/>
        <v>8694574713.6662998</v>
      </c>
      <c r="R57" s="16">
        <f t="shared" si="17"/>
        <v>0</v>
      </c>
      <c r="S57" s="16">
        <f t="shared" si="17"/>
        <v>0</v>
      </c>
      <c r="T57" s="16">
        <f t="shared" si="17"/>
        <v>0</v>
      </c>
      <c r="U57" s="16">
        <f t="shared" si="17"/>
        <v>0</v>
      </c>
      <c r="V57" s="153">
        <f t="shared" si="17"/>
        <v>6004182957.09025</v>
      </c>
      <c r="W57" s="16">
        <f t="shared" si="17"/>
        <v>0</v>
      </c>
      <c r="X57" s="16">
        <f t="shared" si="17"/>
        <v>0</v>
      </c>
      <c r="Y57" s="16">
        <f t="shared" si="17"/>
        <v>0</v>
      </c>
      <c r="Z57" s="16">
        <f t="shared" si="17"/>
        <v>0</v>
      </c>
      <c r="AA57" s="153">
        <f t="shared" si="17"/>
        <v>2978031444.4729977</v>
      </c>
      <c r="AB57" s="16"/>
      <c r="AC57" s="16"/>
      <c r="AD57" s="16"/>
      <c r="AE57" s="16"/>
      <c r="AF57" s="227">
        <f t="shared" ref="AF57" si="19">+AF10+AF16+AF22+AF28+AF34+AF40+AF46+AF52</f>
        <v>352220000</v>
      </c>
      <c r="AG57" s="227">
        <f t="shared" ref="AG57" si="20">+AG10+AG16+AG22+AG28+AG34+AG40+AG46+AG52</f>
        <v>937709000</v>
      </c>
      <c r="AH57" s="153"/>
      <c r="AI57" s="153"/>
      <c r="AJ57" s="54"/>
      <c r="AK57" s="31"/>
      <c r="AL57" s="32"/>
      <c r="AM57" s="32"/>
      <c r="AN57" s="32"/>
      <c r="AO57" s="32"/>
      <c r="AP57" s="33"/>
    </row>
    <row r="58" spans="1:46" ht="28.5" customHeight="1" x14ac:dyDescent="0.25">
      <c r="A58" s="354"/>
      <c r="B58" s="355"/>
      <c r="C58" s="355"/>
      <c r="D58" s="355"/>
      <c r="E58" s="355"/>
      <c r="F58" s="356"/>
      <c r="G58" s="28" t="s">
        <v>12</v>
      </c>
      <c r="H58" s="15"/>
      <c r="I58" s="15"/>
      <c r="J58" s="15"/>
      <c r="K58" s="15"/>
      <c r="L58" s="153">
        <f>+L12+L24+L36+L42+L48+L54</f>
        <v>730212885</v>
      </c>
      <c r="M58" s="222">
        <f>+M12+M24+M36+M42+M48+M54</f>
        <v>730212884</v>
      </c>
      <c r="N58" s="15"/>
      <c r="O58" s="15"/>
      <c r="P58" s="15"/>
      <c r="Q58" s="15"/>
      <c r="R58" s="15"/>
      <c r="S58" s="15"/>
      <c r="T58" s="15"/>
      <c r="U58" s="15"/>
      <c r="V58" s="15"/>
      <c r="W58" s="15"/>
      <c r="X58" s="15"/>
      <c r="Y58" s="15"/>
      <c r="Z58" s="15"/>
      <c r="AA58" s="15"/>
      <c r="AB58" s="15"/>
      <c r="AC58" s="15"/>
      <c r="AD58" s="15"/>
      <c r="AE58" s="15"/>
      <c r="AF58" s="228">
        <f>+AF12+AF24+AF36+AF42+AF48+AF54</f>
        <v>146424963</v>
      </c>
      <c r="AG58" s="228">
        <f>+AG12+AG24+AG36+AG42+AG48+AG54</f>
        <v>442721884</v>
      </c>
      <c r="AH58" s="15"/>
      <c r="AI58" s="15"/>
      <c r="AJ58" s="31"/>
      <c r="AK58" s="31"/>
      <c r="AL58" s="32"/>
      <c r="AM58" s="32"/>
      <c r="AN58" s="32"/>
      <c r="AO58" s="32"/>
      <c r="AP58" s="33"/>
    </row>
    <row r="59" spans="1:46" ht="35.25" customHeight="1" thickBot="1" x14ac:dyDescent="0.3">
      <c r="A59" s="357"/>
      <c r="B59" s="358"/>
      <c r="C59" s="358"/>
      <c r="D59" s="358"/>
      <c r="E59" s="358"/>
      <c r="F59" s="359"/>
      <c r="G59" s="29" t="s">
        <v>15</v>
      </c>
      <c r="H59" s="64">
        <f>+H57</f>
        <v>31690889630.571682</v>
      </c>
      <c r="I59" s="101">
        <f>+I57</f>
        <v>1261547053</v>
      </c>
      <c r="J59" s="101">
        <f>J57+J58</f>
        <v>1051547053</v>
      </c>
      <c r="K59" s="152">
        <f t="shared" ref="K59" si="21">K57+K58</f>
        <v>867743009</v>
      </c>
      <c r="L59" s="64">
        <f>+L57</f>
        <v>8795300000</v>
      </c>
      <c r="M59" s="154">
        <f>+M57</f>
        <v>8795300000</v>
      </c>
      <c r="N59" s="154">
        <f t="shared" ref="N59:Z59" si="22">+N57</f>
        <v>0</v>
      </c>
      <c r="O59" s="154">
        <f t="shared" si="22"/>
        <v>0</v>
      </c>
      <c r="P59" s="154">
        <f t="shared" si="22"/>
        <v>0</v>
      </c>
      <c r="Q59" s="64">
        <f>+Q57</f>
        <v>8694574713.6662998</v>
      </c>
      <c r="R59" s="154">
        <f t="shared" si="22"/>
        <v>0</v>
      </c>
      <c r="S59" s="154">
        <f t="shared" si="22"/>
        <v>0</v>
      </c>
      <c r="T59" s="154">
        <f t="shared" si="22"/>
        <v>0</v>
      </c>
      <c r="U59" s="154">
        <f t="shared" si="22"/>
        <v>0</v>
      </c>
      <c r="V59" s="64">
        <f>+V57</f>
        <v>6004182957.09025</v>
      </c>
      <c r="W59" s="154">
        <f t="shared" si="22"/>
        <v>0</v>
      </c>
      <c r="X59" s="154">
        <f t="shared" si="22"/>
        <v>0</v>
      </c>
      <c r="Y59" s="154">
        <f t="shared" si="22"/>
        <v>0</v>
      </c>
      <c r="Z59" s="154">
        <f t="shared" si="22"/>
        <v>0</v>
      </c>
      <c r="AA59" s="64">
        <f>+AA57</f>
        <v>2978031444.4729977</v>
      </c>
      <c r="AB59" s="154"/>
      <c r="AC59" s="154"/>
      <c r="AD59" s="154"/>
      <c r="AE59" s="154"/>
      <c r="AF59" s="229">
        <f>+AF57+AF58</f>
        <v>498644963</v>
      </c>
      <c r="AG59" s="229">
        <f>+AG57+AG58</f>
        <v>1380430884</v>
      </c>
      <c r="AH59" s="64"/>
      <c r="AI59" s="64"/>
      <c r="AJ59" s="34"/>
      <c r="AK59" s="34"/>
      <c r="AL59" s="35"/>
      <c r="AM59" s="35"/>
      <c r="AN59" s="35"/>
      <c r="AO59" s="35"/>
      <c r="AP59" s="36"/>
      <c r="AQ59" s="6"/>
      <c r="AR59" s="52"/>
      <c r="AS59" s="6"/>
      <c r="AT59" s="6"/>
    </row>
    <row r="60" spans="1:46" ht="71.25" customHeight="1" x14ac:dyDescent="0.25">
      <c r="A60" s="349" t="s">
        <v>75</v>
      </c>
      <c r="B60" s="349"/>
      <c r="C60" s="349"/>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c r="AK60" s="349"/>
      <c r="AL60" s="349"/>
      <c r="AM60" s="349"/>
      <c r="AN60" s="349"/>
      <c r="AO60" s="349"/>
      <c r="AP60" s="349"/>
    </row>
    <row r="63" spans="1:46" x14ac:dyDescent="0.25">
      <c r="I63" s="39"/>
      <c r="J63" s="39"/>
      <c r="K63" s="39"/>
      <c r="L63" s="39"/>
      <c r="M63" s="39"/>
      <c r="N63" s="39"/>
      <c r="O63" s="39"/>
      <c r="P63" s="39"/>
      <c r="Q63" s="39"/>
      <c r="R63" s="39"/>
      <c r="S63" s="39"/>
      <c r="T63" s="39"/>
      <c r="U63" s="39"/>
      <c r="V63" s="39"/>
      <c r="W63" s="39"/>
      <c r="X63" s="39"/>
      <c r="Y63" s="39"/>
      <c r="Z63" s="39"/>
      <c r="AA63" s="39"/>
      <c r="AQ63" s="41"/>
    </row>
    <row r="64" spans="1:46" x14ac:dyDescent="0.25">
      <c r="I64" s="42"/>
      <c r="J64" s="40"/>
      <c r="K64" s="40"/>
      <c r="L64" s="40"/>
      <c r="M64" s="40"/>
      <c r="N64" s="40"/>
      <c r="O64" s="40"/>
      <c r="P64" s="40"/>
      <c r="Q64" s="40"/>
      <c r="R64" s="40"/>
      <c r="S64" s="40"/>
      <c r="T64" s="40"/>
      <c r="U64" s="40"/>
      <c r="V64" s="40"/>
      <c r="W64" s="40"/>
      <c r="X64" s="40"/>
      <c r="Y64" s="40"/>
      <c r="Z64" s="40"/>
      <c r="AA64" s="40"/>
      <c r="AQ64" s="41"/>
    </row>
    <row r="65" spans="9:43" x14ac:dyDescent="0.25">
      <c r="I65" s="40"/>
      <c r="J65" s="40"/>
      <c r="K65" s="40"/>
      <c r="L65" s="40"/>
      <c r="M65" s="40"/>
      <c r="N65" s="40"/>
      <c r="O65" s="40"/>
      <c r="P65" s="40"/>
      <c r="Q65" s="40"/>
      <c r="R65" s="40"/>
      <c r="S65" s="40"/>
      <c r="T65" s="40"/>
      <c r="U65" s="40"/>
      <c r="V65" s="40"/>
      <c r="W65" s="40"/>
      <c r="X65" s="40"/>
      <c r="Y65" s="40"/>
      <c r="Z65" s="40"/>
      <c r="AA65" s="40"/>
      <c r="AQ65" s="41"/>
    </row>
    <row r="66" spans="9:43" x14ac:dyDescent="0.25">
      <c r="I66" s="39"/>
      <c r="J66" s="39"/>
      <c r="K66" s="39"/>
      <c r="L66" s="39"/>
      <c r="M66" s="39"/>
      <c r="N66" s="39"/>
      <c r="O66" s="39"/>
      <c r="P66" s="39"/>
      <c r="Q66" s="39"/>
      <c r="R66" s="39"/>
      <c r="S66" s="39"/>
      <c r="T66" s="39"/>
      <c r="U66" s="39"/>
      <c r="V66" s="39"/>
      <c r="W66" s="39"/>
      <c r="X66" s="39"/>
      <c r="Y66" s="39"/>
      <c r="Z66" s="39"/>
      <c r="AA66" s="39"/>
      <c r="AQ66" s="41"/>
    </row>
    <row r="67" spans="9:43" x14ac:dyDescent="0.25">
      <c r="I67" s="39"/>
      <c r="J67" s="39"/>
      <c r="K67" s="39"/>
      <c r="L67" s="39"/>
      <c r="M67" s="39"/>
      <c r="N67" s="39"/>
      <c r="O67" s="39"/>
      <c r="P67" s="39"/>
      <c r="Q67" s="39"/>
      <c r="R67" s="39"/>
      <c r="S67" s="39"/>
      <c r="T67" s="39"/>
      <c r="U67" s="39"/>
      <c r="V67" s="39"/>
      <c r="W67" s="39"/>
      <c r="X67" s="39"/>
      <c r="Y67" s="39"/>
      <c r="Z67" s="39"/>
      <c r="AA67" s="39"/>
    </row>
    <row r="69" spans="9:43" x14ac:dyDescent="0.25">
      <c r="I69" s="59"/>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row>
    <row r="70" spans="9:43" x14ac:dyDescent="0.25">
      <c r="I70" s="59"/>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row>
    <row r="71" spans="9:43" x14ac:dyDescent="0.25">
      <c r="I71" s="59"/>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row>
    <row r="72" spans="9:43" x14ac:dyDescent="0.25">
      <c r="I72" s="43"/>
      <c r="J72" s="43"/>
      <c r="K72" s="43"/>
      <c r="L72" s="43"/>
      <c r="M72" s="43"/>
      <c r="N72" s="43"/>
      <c r="O72" s="43"/>
      <c r="P72" s="43"/>
      <c r="Q72" s="43"/>
      <c r="R72" s="43"/>
      <c r="S72" s="43"/>
      <c r="T72" s="43"/>
      <c r="U72" s="43"/>
      <c r="V72" s="43"/>
      <c r="W72" s="43"/>
      <c r="X72" s="43"/>
      <c r="Y72" s="43"/>
      <c r="Z72" s="43"/>
      <c r="AA72" s="43"/>
      <c r="AB72" s="43"/>
      <c r="AC72" s="43"/>
      <c r="AD72" s="43"/>
      <c r="AE72" s="43"/>
      <c r="AF72" s="44"/>
      <c r="AG72" s="44"/>
      <c r="AH72" s="45"/>
      <c r="AI72" s="45"/>
      <c r="AJ72" s="44"/>
      <c r="AK72" s="44"/>
      <c r="AL72" s="44"/>
      <c r="AM72" s="44"/>
      <c r="AN72" s="44"/>
      <c r="AO72" s="44"/>
      <c r="AP72" s="44"/>
      <c r="AQ72" s="44"/>
    </row>
    <row r="73" spans="9:43" x14ac:dyDescent="0.25">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row>
  </sheetData>
  <mergeCells count="113">
    <mergeCell ref="A33:A38"/>
    <mergeCell ref="A39:A56"/>
    <mergeCell ref="A60:AP60"/>
    <mergeCell ref="AO15:AO20"/>
    <mergeCell ref="AP15:AP20"/>
    <mergeCell ref="A57:F59"/>
    <mergeCell ref="AN15:AN20"/>
    <mergeCell ref="D15:D20"/>
    <mergeCell ref="F15:F20"/>
    <mergeCell ref="B15:B20"/>
    <mergeCell ref="E15:E20"/>
    <mergeCell ref="AL15:AL20"/>
    <mergeCell ref="AM15:AM20"/>
    <mergeCell ref="F21:F26"/>
    <mergeCell ref="AL21:AL26"/>
    <mergeCell ref="AM21:AM26"/>
    <mergeCell ref="C15:C20"/>
    <mergeCell ref="B21:B26"/>
    <mergeCell ref="C21:C26"/>
    <mergeCell ref="D21:D26"/>
    <mergeCell ref="E21:E26"/>
    <mergeCell ref="AN21:AN26"/>
    <mergeCell ref="AO21:AO26"/>
    <mergeCell ref="E27:E32"/>
    <mergeCell ref="F9:F14"/>
    <mergeCell ref="C9:C14"/>
    <mergeCell ref="E6:E8"/>
    <mergeCell ref="AA7:AE7"/>
    <mergeCell ref="A9:A32"/>
    <mergeCell ref="B9:B14"/>
    <mergeCell ref="D9:D14"/>
    <mergeCell ref="E9:E14"/>
    <mergeCell ref="AL6:AL8"/>
    <mergeCell ref="G6:G8"/>
    <mergeCell ref="H6:H8"/>
    <mergeCell ref="AK6:AK8"/>
    <mergeCell ref="B6:D7"/>
    <mergeCell ref="J6:AE6"/>
    <mergeCell ref="V7:Z7"/>
    <mergeCell ref="B27:B32"/>
    <mergeCell ref="C27:C32"/>
    <mergeCell ref="D27:D32"/>
    <mergeCell ref="F27:F32"/>
    <mergeCell ref="AL27:AL32"/>
    <mergeCell ref="AL9:AL14"/>
    <mergeCell ref="A1:E4"/>
    <mergeCell ref="AF7:AI7"/>
    <mergeCell ref="L7:P7"/>
    <mergeCell ref="Q7:U7"/>
    <mergeCell ref="F3:N3"/>
    <mergeCell ref="F4:N4"/>
    <mergeCell ref="O3:AP3"/>
    <mergeCell ref="O4:AP4"/>
    <mergeCell ref="F1:AP1"/>
    <mergeCell ref="F2:AP2"/>
    <mergeCell ref="F6:F8"/>
    <mergeCell ref="AF6:AI6"/>
    <mergeCell ref="AJ6:AJ8"/>
    <mergeCell ref="AM6:AM8"/>
    <mergeCell ref="A6:A8"/>
    <mergeCell ref="AN6:AN8"/>
    <mergeCell ref="AO6:AO8"/>
    <mergeCell ref="AP6:AP8"/>
    <mergeCell ref="I7:K7"/>
    <mergeCell ref="B33:B38"/>
    <mergeCell ref="C33:C38"/>
    <mergeCell ref="D33:D38"/>
    <mergeCell ref="E33:E38"/>
    <mergeCell ref="F33:F38"/>
    <mergeCell ref="AL39:AL44"/>
    <mergeCell ref="AM39:AM44"/>
    <mergeCell ref="AN39:AN44"/>
    <mergeCell ref="AO39:AO44"/>
    <mergeCell ref="AL33:AL38"/>
    <mergeCell ref="AM33:AM38"/>
    <mergeCell ref="AN33:AN38"/>
    <mergeCell ref="AO33:AO38"/>
    <mergeCell ref="B51:B56"/>
    <mergeCell ref="C51:C56"/>
    <mergeCell ref="D51:D56"/>
    <mergeCell ref="E51:E56"/>
    <mergeCell ref="F51:F56"/>
    <mergeCell ref="AP39:AP44"/>
    <mergeCell ref="B39:B44"/>
    <mergeCell ref="C39:C44"/>
    <mergeCell ref="D39:D44"/>
    <mergeCell ref="E39:E44"/>
    <mergeCell ref="F39:F44"/>
    <mergeCell ref="AL45:AL50"/>
    <mergeCell ref="AM45:AM50"/>
    <mergeCell ref="AN45:AN50"/>
    <mergeCell ref="AO45:AO50"/>
    <mergeCell ref="AP45:AP50"/>
    <mergeCell ref="B45:B50"/>
    <mergeCell ref="C45:C50"/>
    <mergeCell ref="D45:D50"/>
    <mergeCell ref="E45:E50"/>
    <mergeCell ref="F45:F50"/>
    <mergeCell ref="AP33:AP38"/>
    <mergeCell ref="AL51:AL56"/>
    <mergeCell ref="AM51:AM56"/>
    <mergeCell ref="AN51:AN56"/>
    <mergeCell ref="AO51:AO56"/>
    <mergeCell ref="AP51:AP56"/>
    <mergeCell ref="AO27:AO32"/>
    <mergeCell ref="AP27:AP32"/>
    <mergeCell ref="AP9:AP14"/>
    <mergeCell ref="AM9:AM14"/>
    <mergeCell ref="AN9:AN14"/>
    <mergeCell ref="AO9:AO14"/>
    <mergeCell ref="AP21:AP26"/>
    <mergeCell ref="AM27:AM32"/>
    <mergeCell ref="AN27:AN32"/>
  </mergeCell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'http://172.22.1.31/Documents and Settings/DIANA.OVIEDO/Escritorio/AJUSTES PROCEDIMIENTOS JUNIO 3/Procedimiento 02/Documents and Settings/Andre/My Documents/Downloads/Territorializacion/Formatos de Territorializacion a 31_12_2009/[285_V2.xls]GESTIÓN'!#REF!</xm:f>
          </x14:formula1>
          <xm:sqref>D15:D26 D33:D56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25"/>
  <sheetViews>
    <sheetView view="pageBreakPreview" zoomScale="85" zoomScaleNormal="50" zoomScaleSheetLayoutView="85" workbookViewId="0">
      <selection activeCell="D10" sqref="D10:D11"/>
    </sheetView>
  </sheetViews>
  <sheetFormatPr baseColWidth="10" defaultColWidth="11.42578125" defaultRowHeight="12" x14ac:dyDescent="0.25"/>
  <cols>
    <col min="1" max="1" width="12.28515625" style="70" customWidth="1"/>
    <col min="2" max="2" width="18.28515625" style="70" customWidth="1"/>
    <col min="3" max="3" width="32.42578125" style="89" customWidth="1"/>
    <col min="4" max="4" width="9.28515625" style="70" customWidth="1"/>
    <col min="5" max="5" width="10.140625" style="70" customWidth="1"/>
    <col min="6" max="6" width="17.7109375" style="70" customWidth="1"/>
    <col min="7" max="7" width="10.7109375" style="70" customWidth="1"/>
    <col min="8" max="8" width="9.85546875" style="70" customWidth="1"/>
    <col min="9" max="9" width="9.5703125" style="72" customWidth="1"/>
    <col min="10" max="10" width="9.5703125" style="73" customWidth="1"/>
    <col min="11" max="11" width="11.7109375" style="73" customWidth="1"/>
    <col min="12" max="12" width="14.140625" style="72" customWidth="1"/>
    <col min="13" max="13" width="16.7109375" style="73" customWidth="1"/>
    <col min="14" max="14" width="84.7109375" style="76" customWidth="1"/>
    <col min="15" max="15" width="15.7109375" style="76" customWidth="1"/>
    <col min="16" max="52" width="11.42578125" style="76"/>
    <col min="53" max="16384" width="11.42578125" style="70"/>
  </cols>
  <sheetData>
    <row r="1" spans="1:14" s="66" customFormat="1" ht="33" customHeight="1" x14ac:dyDescent="0.25">
      <c r="A1" s="365"/>
      <c r="B1" s="366"/>
      <c r="C1" s="371" t="s">
        <v>0</v>
      </c>
      <c r="D1" s="371"/>
      <c r="E1" s="371"/>
      <c r="F1" s="371"/>
      <c r="G1" s="371"/>
      <c r="H1" s="371"/>
      <c r="I1" s="371"/>
      <c r="J1" s="371"/>
      <c r="K1" s="371"/>
      <c r="L1" s="371"/>
      <c r="M1" s="371"/>
      <c r="N1" s="372"/>
    </row>
    <row r="2" spans="1:14" s="66" customFormat="1" ht="30" customHeight="1" x14ac:dyDescent="0.25">
      <c r="A2" s="367"/>
      <c r="B2" s="368"/>
      <c r="C2" s="373" t="s">
        <v>72</v>
      </c>
      <c r="D2" s="373"/>
      <c r="E2" s="373"/>
      <c r="F2" s="373"/>
      <c r="G2" s="373"/>
      <c r="H2" s="373"/>
      <c r="I2" s="373"/>
      <c r="J2" s="373"/>
      <c r="K2" s="373"/>
      <c r="L2" s="373"/>
      <c r="M2" s="373"/>
      <c r="N2" s="374"/>
    </row>
    <row r="3" spans="1:14" s="66" customFormat="1" ht="27.75" customHeight="1" x14ac:dyDescent="0.25">
      <c r="A3" s="367"/>
      <c r="B3" s="368"/>
      <c r="C3" s="67" t="s">
        <v>1</v>
      </c>
      <c r="D3" s="375" t="s">
        <v>91</v>
      </c>
      <c r="E3" s="375"/>
      <c r="F3" s="375"/>
      <c r="G3" s="375"/>
      <c r="H3" s="375"/>
      <c r="I3" s="375"/>
      <c r="J3" s="375"/>
      <c r="K3" s="375"/>
      <c r="L3" s="375"/>
      <c r="M3" s="375"/>
      <c r="N3" s="376"/>
    </row>
    <row r="4" spans="1:14" s="66" customFormat="1" ht="33" customHeight="1" thickBot="1" x14ac:dyDescent="0.3">
      <c r="A4" s="369"/>
      <c r="B4" s="370"/>
      <c r="C4" s="68" t="s">
        <v>16</v>
      </c>
      <c r="D4" s="377" t="s">
        <v>90</v>
      </c>
      <c r="E4" s="377"/>
      <c r="F4" s="377"/>
      <c r="G4" s="377"/>
      <c r="H4" s="377"/>
      <c r="I4" s="377"/>
      <c r="J4" s="377"/>
      <c r="K4" s="377"/>
      <c r="L4" s="377"/>
      <c r="M4" s="377"/>
      <c r="N4" s="378"/>
    </row>
    <row r="5" spans="1:14" s="66" customFormat="1" ht="12.75" thickBot="1" x14ac:dyDescent="0.3">
      <c r="A5" s="69"/>
      <c r="B5" s="70"/>
      <c r="C5" s="71"/>
      <c r="D5" s="70"/>
      <c r="E5" s="70"/>
      <c r="F5" s="70"/>
      <c r="G5" s="70"/>
      <c r="H5" s="70"/>
      <c r="I5" s="72"/>
      <c r="J5" s="73"/>
      <c r="K5" s="73"/>
      <c r="L5" s="72"/>
      <c r="M5" s="73"/>
    </row>
    <row r="6" spans="1:14" s="74" customFormat="1" ht="42.75" customHeight="1" x14ac:dyDescent="0.25">
      <c r="A6" s="386" t="s">
        <v>26</v>
      </c>
      <c r="B6" s="385" t="s">
        <v>27</v>
      </c>
      <c r="C6" s="381" t="s">
        <v>28</v>
      </c>
      <c r="D6" s="383" t="s">
        <v>29</v>
      </c>
      <c r="E6" s="384"/>
      <c r="F6" s="385" t="s">
        <v>132</v>
      </c>
      <c r="G6" s="385"/>
      <c r="H6" s="385"/>
      <c r="I6" s="385"/>
      <c r="J6" s="385"/>
      <c r="K6" s="385"/>
      <c r="L6" s="385" t="s">
        <v>33</v>
      </c>
      <c r="M6" s="385"/>
      <c r="N6" s="379" t="s">
        <v>185</v>
      </c>
    </row>
    <row r="7" spans="1:14" s="74" customFormat="1" ht="44.25" customHeight="1" thickBot="1" x14ac:dyDescent="0.3">
      <c r="A7" s="387"/>
      <c r="B7" s="388"/>
      <c r="C7" s="382"/>
      <c r="D7" s="207" t="s">
        <v>30</v>
      </c>
      <c r="E7" s="207" t="s">
        <v>31</v>
      </c>
      <c r="F7" s="207" t="s">
        <v>32</v>
      </c>
      <c r="G7" s="206" t="s">
        <v>17</v>
      </c>
      <c r="H7" s="206" t="s">
        <v>18</v>
      </c>
      <c r="I7" s="206" t="s">
        <v>19</v>
      </c>
      <c r="J7" s="206" t="s">
        <v>20</v>
      </c>
      <c r="K7" s="205" t="s">
        <v>21</v>
      </c>
      <c r="L7" s="205" t="s">
        <v>34</v>
      </c>
      <c r="M7" s="205" t="s">
        <v>35</v>
      </c>
      <c r="N7" s="380"/>
    </row>
    <row r="8" spans="1:14" s="76" customFormat="1" ht="37.5" customHeight="1" x14ac:dyDescent="0.25">
      <c r="A8" s="405" t="s">
        <v>79</v>
      </c>
      <c r="B8" s="408" t="s">
        <v>80</v>
      </c>
      <c r="C8" s="450" t="s">
        <v>131</v>
      </c>
      <c r="D8" s="432" t="s">
        <v>94</v>
      </c>
      <c r="E8" s="432"/>
      <c r="F8" s="75" t="s">
        <v>22</v>
      </c>
      <c r="G8" s="235">
        <v>0.2</v>
      </c>
      <c r="H8" s="235">
        <v>0.7</v>
      </c>
      <c r="I8" s="235">
        <v>0.1</v>
      </c>
      <c r="J8" s="235">
        <v>0</v>
      </c>
      <c r="K8" s="196">
        <v>1</v>
      </c>
      <c r="L8" s="438">
        <f>M8+M10+M12+M14</f>
        <v>0.1</v>
      </c>
      <c r="M8" s="434">
        <v>0.02</v>
      </c>
      <c r="N8" s="463" t="s">
        <v>164</v>
      </c>
    </row>
    <row r="9" spans="1:14" s="76" customFormat="1" ht="66.75" customHeight="1" thickBot="1" x14ac:dyDescent="0.3">
      <c r="A9" s="406"/>
      <c r="B9" s="409"/>
      <c r="C9" s="417"/>
      <c r="D9" s="395"/>
      <c r="E9" s="395"/>
      <c r="F9" s="90" t="s">
        <v>23</v>
      </c>
      <c r="G9" s="91">
        <v>0.2</v>
      </c>
      <c r="H9" s="91">
        <v>0.7</v>
      </c>
      <c r="I9" s="91"/>
      <c r="J9" s="91"/>
      <c r="K9" s="202">
        <f t="shared" ref="K9:K15" si="0">SUM(G9:J9)</f>
        <v>0.89999999999999991</v>
      </c>
      <c r="L9" s="439"/>
      <c r="M9" s="435"/>
      <c r="N9" s="464"/>
    </row>
    <row r="10" spans="1:14" s="76" customFormat="1" ht="26.25" customHeight="1" x14ac:dyDescent="0.25">
      <c r="A10" s="406"/>
      <c r="B10" s="409"/>
      <c r="C10" s="417" t="s">
        <v>130</v>
      </c>
      <c r="D10" s="395" t="s">
        <v>94</v>
      </c>
      <c r="E10" s="395"/>
      <c r="F10" s="75" t="s">
        <v>22</v>
      </c>
      <c r="G10" s="235">
        <v>0.05</v>
      </c>
      <c r="H10" s="235">
        <v>0.05</v>
      </c>
      <c r="I10" s="235">
        <v>0.45</v>
      </c>
      <c r="J10" s="235">
        <v>0.45</v>
      </c>
      <c r="K10" s="199">
        <f t="shared" si="0"/>
        <v>1</v>
      </c>
      <c r="L10" s="439"/>
      <c r="M10" s="434">
        <v>0.02</v>
      </c>
      <c r="N10" s="465" t="s">
        <v>165</v>
      </c>
    </row>
    <row r="11" spans="1:14" s="76" customFormat="1" ht="57" customHeight="1" thickBot="1" x14ac:dyDescent="0.3">
      <c r="A11" s="406"/>
      <c r="B11" s="409"/>
      <c r="C11" s="417"/>
      <c r="D11" s="395"/>
      <c r="E11" s="395"/>
      <c r="F11" s="79" t="s">
        <v>23</v>
      </c>
      <c r="G11" s="80">
        <v>0</v>
      </c>
      <c r="H11" s="204">
        <v>0.05</v>
      </c>
      <c r="I11" s="204"/>
      <c r="J11" s="204"/>
      <c r="K11" s="200">
        <f t="shared" si="0"/>
        <v>0.05</v>
      </c>
      <c r="L11" s="439"/>
      <c r="M11" s="435"/>
      <c r="N11" s="466"/>
    </row>
    <row r="12" spans="1:14" s="76" customFormat="1" ht="26.25" customHeight="1" x14ac:dyDescent="0.25">
      <c r="A12" s="406"/>
      <c r="B12" s="409"/>
      <c r="C12" s="417" t="s">
        <v>129</v>
      </c>
      <c r="D12" s="395" t="s">
        <v>94</v>
      </c>
      <c r="E12" s="395"/>
      <c r="F12" s="75" t="s">
        <v>22</v>
      </c>
      <c r="G12" s="235">
        <v>0.05</v>
      </c>
      <c r="H12" s="235">
        <v>0.01</v>
      </c>
      <c r="I12" s="235">
        <v>0.54</v>
      </c>
      <c r="J12" s="235">
        <v>0.4</v>
      </c>
      <c r="K12" s="199">
        <f t="shared" si="0"/>
        <v>1</v>
      </c>
      <c r="L12" s="439"/>
      <c r="M12" s="434">
        <v>0.03</v>
      </c>
      <c r="N12" s="465" t="s">
        <v>166</v>
      </c>
    </row>
    <row r="13" spans="1:14" s="76" customFormat="1" ht="26.25" customHeight="1" thickBot="1" x14ac:dyDescent="0.3">
      <c r="A13" s="406"/>
      <c r="B13" s="409"/>
      <c r="C13" s="417"/>
      <c r="D13" s="395"/>
      <c r="E13" s="395"/>
      <c r="F13" s="79" t="s">
        <v>23</v>
      </c>
      <c r="G13" s="80">
        <v>0</v>
      </c>
      <c r="H13" s="204">
        <v>0.01</v>
      </c>
      <c r="I13" s="204"/>
      <c r="J13" s="204"/>
      <c r="K13" s="200">
        <f t="shared" si="0"/>
        <v>0.01</v>
      </c>
      <c r="L13" s="439"/>
      <c r="M13" s="435"/>
      <c r="N13" s="466"/>
    </row>
    <row r="14" spans="1:14" s="76" customFormat="1" ht="26.25" customHeight="1" x14ac:dyDescent="0.25">
      <c r="A14" s="406"/>
      <c r="B14" s="409"/>
      <c r="C14" s="417" t="s">
        <v>128</v>
      </c>
      <c r="D14" s="395" t="s">
        <v>94</v>
      </c>
      <c r="E14" s="395"/>
      <c r="F14" s="75" t="s">
        <v>22</v>
      </c>
      <c r="G14" s="235">
        <v>0.05</v>
      </c>
      <c r="H14" s="235">
        <v>0</v>
      </c>
      <c r="I14" s="235">
        <v>0.5</v>
      </c>
      <c r="J14" s="235">
        <v>0.45</v>
      </c>
      <c r="K14" s="199">
        <f t="shared" si="0"/>
        <v>1</v>
      </c>
      <c r="L14" s="439"/>
      <c r="M14" s="434">
        <v>0.03</v>
      </c>
      <c r="N14" s="464" t="s">
        <v>167</v>
      </c>
    </row>
    <row r="15" spans="1:14" s="76" customFormat="1" ht="26.25" customHeight="1" thickBot="1" x14ac:dyDescent="0.3">
      <c r="A15" s="406"/>
      <c r="B15" s="410"/>
      <c r="C15" s="418"/>
      <c r="D15" s="396"/>
      <c r="E15" s="396"/>
      <c r="F15" s="77" t="s">
        <v>23</v>
      </c>
      <c r="G15" s="78">
        <v>0</v>
      </c>
      <c r="H15" s="78">
        <v>0</v>
      </c>
      <c r="I15" s="78"/>
      <c r="J15" s="78"/>
      <c r="K15" s="189">
        <f t="shared" si="0"/>
        <v>0</v>
      </c>
      <c r="L15" s="440"/>
      <c r="M15" s="435"/>
      <c r="N15" s="467"/>
    </row>
    <row r="16" spans="1:14" s="76" customFormat="1" ht="26.25" customHeight="1" x14ac:dyDescent="0.25">
      <c r="A16" s="406"/>
      <c r="B16" s="408" t="s">
        <v>127</v>
      </c>
      <c r="C16" s="411" t="s">
        <v>126</v>
      </c>
      <c r="D16" s="413" t="s">
        <v>94</v>
      </c>
      <c r="E16" s="413"/>
      <c r="F16" s="75" t="s">
        <v>22</v>
      </c>
      <c r="G16" s="235">
        <v>0.05</v>
      </c>
      <c r="H16" s="235">
        <v>0</v>
      </c>
      <c r="I16" s="235">
        <v>0.15</v>
      </c>
      <c r="J16" s="235">
        <v>0.8</v>
      </c>
      <c r="K16" s="196">
        <f>G16+H16+I16+J16</f>
        <v>1</v>
      </c>
      <c r="L16" s="438">
        <f>+M16+M18</f>
        <v>0.05</v>
      </c>
      <c r="M16" s="400">
        <v>0.02</v>
      </c>
      <c r="N16" s="466" t="s">
        <v>168</v>
      </c>
    </row>
    <row r="17" spans="1:14" s="76" customFormat="1" ht="45" customHeight="1" thickBot="1" x14ac:dyDescent="0.3">
      <c r="A17" s="406"/>
      <c r="B17" s="409"/>
      <c r="C17" s="412"/>
      <c r="D17" s="414"/>
      <c r="E17" s="414"/>
      <c r="F17" s="90" t="s">
        <v>23</v>
      </c>
      <c r="G17" s="91">
        <v>0</v>
      </c>
      <c r="H17" s="91">
        <v>0</v>
      </c>
      <c r="I17" s="91"/>
      <c r="J17" s="91"/>
      <c r="K17" s="202">
        <f t="shared" ref="K17:K37" si="1">SUM(G17:J17)</f>
        <v>0</v>
      </c>
      <c r="L17" s="439"/>
      <c r="M17" s="401"/>
      <c r="N17" s="464"/>
    </row>
    <row r="18" spans="1:14" s="76" customFormat="1" ht="22.5" customHeight="1" x14ac:dyDescent="0.25">
      <c r="A18" s="406"/>
      <c r="B18" s="409"/>
      <c r="C18" s="415" t="s">
        <v>125</v>
      </c>
      <c r="D18" s="395" t="s">
        <v>94</v>
      </c>
      <c r="E18" s="395"/>
      <c r="F18" s="75" t="s">
        <v>22</v>
      </c>
      <c r="G18" s="235">
        <v>0.05</v>
      </c>
      <c r="H18" s="235">
        <v>0</v>
      </c>
      <c r="I18" s="235">
        <v>0</v>
      </c>
      <c r="J18" s="235">
        <v>0.95</v>
      </c>
      <c r="K18" s="199">
        <f t="shared" si="1"/>
        <v>1</v>
      </c>
      <c r="L18" s="439"/>
      <c r="M18" s="402">
        <v>0.03</v>
      </c>
      <c r="N18" s="468" t="s">
        <v>169</v>
      </c>
    </row>
    <row r="19" spans="1:14" s="76" customFormat="1" ht="56.25" customHeight="1" thickBot="1" x14ac:dyDescent="0.3">
      <c r="A19" s="406"/>
      <c r="B19" s="410"/>
      <c r="C19" s="416"/>
      <c r="D19" s="396"/>
      <c r="E19" s="396"/>
      <c r="F19" s="77" t="s">
        <v>23</v>
      </c>
      <c r="G19" s="78">
        <v>0</v>
      </c>
      <c r="H19" s="78">
        <v>0</v>
      </c>
      <c r="I19" s="78"/>
      <c r="J19" s="78"/>
      <c r="K19" s="189">
        <f t="shared" si="1"/>
        <v>0</v>
      </c>
      <c r="L19" s="440"/>
      <c r="M19" s="403"/>
      <c r="N19" s="469"/>
    </row>
    <row r="20" spans="1:14" s="203" customFormat="1" ht="40.5" customHeight="1" x14ac:dyDescent="0.25">
      <c r="A20" s="406"/>
      <c r="B20" s="408" t="s">
        <v>82</v>
      </c>
      <c r="C20" s="411" t="s">
        <v>124</v>
      </c>
      <c r="D20" s="413" t="s">
        <v>94</v>
      </c>
      <c r="E20" s="413"/>
      <c r="F20" s="75" t="s">
        <v>22</v>
      </c>
      <c r="G20" s="235">
        <v>0.15</v>
      </c>
      <c r="H20" s="235">
        <v>0.7</v>
      </c>
      <c r="I20" s="235">
        <v>0.15</v>
      </c>
      <c r="J20" s="235">
        <v>0</v>
      </c>
      <c r="K20" s="196">
        <f t="shared" si="1"/>
        <v>1</v>
      </c>
      <c r="L20" s="438">
        <f>M20+M22</f>
        <v>0.15</v>
      </c>
      <c r="M20" s="400">
        <v>7.4999999999999997E-2</v>
      </c>
      <c r="N20" s="468" t="s">
        <v>170</v>
      </c>
    </row>
    <row r="21" spans="1:14" s="203" customFormat="1" ht="36" customHeight="1" thickBot="1" x14ac:dyDescent="0.3">
      <c r="A21" s="406"/>
      <c r="B21" s="409"/>
      <c r="C21" s="412"/>
      <c r="D21" s="414"/>
      <c r="E21" s="414"/>
      <c r="F21" s="90" t="s">
        <v>23</v>
      </c>
      <c r="G21" s="91">
        <v>0.02</v>
      </c>
      <c r="H21" s="91">
        <v>0.45</v>
      </c>
      <c r="I21" s="91"/>
      <c r="J21" s="91"/>
      <c r="K21" s="202">
        <f t="shared" si="1"/>
        <v>0.47000000000000003</v>
      </c>
      <c r="L21" s="439"/>
      <c r="M21" s="401"/>
      <c r="N21" s="469"/>
    </row>
    <row r="22" spans="1:14" s="203" customFormat="1" ht="31.5" customHeight="1" x14ac:dyDescent="0.25">
      <c r="A22" s="406"/>
      <c r="B22" s="409"/>
      <c r="C22" s="415" t="s">
        <v>98</v>
      </c>
      <c r="D22" s="395" t="s">
        <v>94</v>
      </c>
      <c r="E22" s="395"/>
      <c r="F22" s="75" t="s">
        <v>22</v>
      </c>
      <c r="G22" s="235">
        <v>0.05</v>
      </c>
      <c r="H22" s="235">
        <v>0</v>
      </c>
      <c r="I22" s="235">
        <v>0.6</v>
      </c>
      <c r="J22" s="235">
        <v>0.35</v>
      </c>
      <c r="K22" s="199">
        <f t="shared" si="1"/>
        <v>1</v>
      </c>
      <c r="L22" s="439"/>
      <c r="M22" s="402">
        <v>7.4999999999999997E-2</v>
      </c>
      <c r="N22" s="468" t="s">
        <v>171</v>
      </c>
    </row>
    <row r="23" spans="1:14" s="203" customFormat="1" ht="43.5" customHeight="1" thickBot="1" x14ac:dyDescent="0.3">
      <c r="A23" s="406"/>
      <c r="B23" s="410"/>
      <c r="C23" s="416"/>
      <c r="D23" s="396"/>
      <c r="E23" s="396"/>
      <c r="F23" s="77" t="s">
        <v>23</v>
      </c>
      <c r="G23" s="78">
        <v>0</v>
      </c>
      <c r="H23" s="78">
        <v>0</v>
      </c>
      <c r="I23" s="78"/>
      <c r="J23" s="78"/>
      <c r="K23" s="189">
        <f t="shared" si="1"/>
        <v>0</v>
      </c>
      <c r="L23" s="440"/>
      <c r="M23" s="403"/>
      <c r="N23" s="469"/>
    </row>
    <row r="24" spans="1:14" s="203" customFormat="1" ht="57.75" customHeight="1" x14ac:dyDescent="0.25">
      <c r="A24" s="406"/>
      <c r="B24" s="408" t="s">
        <v>83</v>
      </c>
      <c r="C24" s="411" t="s">
        <v>123</v>
      </c>
      <c r="D24" s="413" t="s">
        <v>94</v>
      </c>
      <c r="E24" s="413"/>
      <c r="F24" s="75" t="s">
        <v>22</v>
      </c>
      <c r="G24" s="235">
        <v>7.0000000000000007E-2</v>
      </c>
      <c r="H24" s="235">
        <v>0.7</v>
      </c>
      <c r="I24" s="235">
        <v>0.23</v>
      </c>
      <c r="J24" s="235">
        <v>0</v>
      </c>
      <c r="K24" s="196">
        <f t="shared" si="1"/>
        <v>1</v>
      </c>
      <c r="L24" s="438">
        <f>M24+M26</f>
        <v>0.1</v>
      </c>
      <c r="M24" s="400">
        <v>0.04</v>
      </c>
      <c r="N24" s="466" t="s">
        <v>172</v>
      </c>
    </row>
    <row r="25" spans="1:14" s="203" customFormat="1" ht="29.25" customHeight="1" thickBot="1" x14ac:dyDescent="0.3">
      <c r="A25" s="406"/>
      <c r="B25" s="409"/>
      <c r="C25" s="412"/>
      <c r="D25" s="414"/>
      <c r="E25" s="414"/>
      <c r="F25" s="90" t="s">
        <v>23</v>
      </c>
      <c r="G25" s="91">
        <v>0.02</v>
      </c>
      <c r="H25" s="91">
        <v>0.45</v>
      </c>
      <c r="I25" s="91"/>
      <c r="J25" s="91"/>
      <c r="K25" s="202">
        <f t="shared" si="1"/>
        <v>0.47000000000000003</v>
      </c>
      <c r="L25" s="439"/>
      <c r="M25" s="401"/>
      <c r="N25" s="464"/>
    </row>
    <row r="26" spans="1:14" s="203" customFormat="1" ht="38.25" customHeight="1" x14ac:dyDescent="0.25">
      <c r="A26" s="406"/>
      <c r="B26" s="409"/>
      <c r="C26" s="415" t="s">
        <v>122</v>
      </c>
      <c r="D26" s="395" t="s">
        <v>94</v>
      </c>
      <c r="E26" s="395"/>
      <c r="F26" s="75" t="s">
        <v>22</v>
      </c>
      <c r="G26" s="235">
        <v>0</v>
      </c>
      <c r="H26" s="235">
        <v>0</v>
      </c>
      <c r="I26" s="235">
        <v>0.5</v>
      </c>
      <c r="J26" s="235">
        <v>0.5</v>
      </c>
      <c r="K26" s="199">
        <f t="shared" si="1"/>
        <v>1</v>
      </c>
      <c r="L26" s="439"/>
      <c r="M26" s="402">
        <v>0.06</v>
      </c>
      <c r="N26" s="468" t="s">
        <v>173</v>
      </c>
    </row>
    <row r="27" spans="1:14" s="203" customFormat="1" ht="26.25" customHeight="1" thickBot="1" x14ac:dyDescent="0.3">
      <c r="A27" s="407"/>
      <c r="B27" s="410"/>
      <c r="C27" s="416"/>
      <c r="D27" s="396"/>
      <c r="E27" s="396"/>
      <c r="F27" s="77" t="s">
        <v>23</v>
      </c>
      <c r="G27" s="78">
        <v>0</v>
      </c>
      <c r="H27" s="78">
        <v>0</v>
      </c>
      <c r="I27" s="78"/>
      <c r="J27" s="78"/>
      <c r="K27" s="189">
        <f t="shared" si="1"/>
        <v>0</v>
      </c>
      <c r="L27" s="440"/>
      <c r="M27" s="403"/>
      <c r="N27" s="469"/>
    </row>
    <row r="28" spans="1:14" s="76" customFormat="1" ht="57.75" customHeight="1" x14ac:dyDescent="0.25">
      <c r="A28" s="389" t="s">
        <v>84</v>
      </c>
      <c r="B28" s="392" t="s">
        <v>85</v>
      </c>
      <c r="C28" s="457" t="s">
        <v>99</v>
      </c>
      <c r="D28" s="413"/>
      <c r="E28" s="413" t="s">
        <v>94</v>
      </c>
      <c r="F28" s="75" t="s">
        <v>22</v>
      </c>
      <c r="G28" s="235">
        <v>0.3</v>
      </c>
      <c r="H28" s="235">
        <v>0.6</v>
      </c>
      <c r="I28" s="235">
        <v>0.1</v>
      </c>
      <c r="J28" s="235">
        <v>0</v>
      </c>
      <c r="K28" s="196">
        <f t="shared" si="1"/>
        <v>0.99999999999999989</v>
      </c>
      <c r="L28" s="451">
        <f>SUM(M28+M30+M32)</f>
        <v>0.15</v>
      </c>
      <c r="M28" s="404">
        <v>0.03</v>
      </c>
      <c r="N28" s="466" t="s">
        <v>174</v>
      </c>
    </row>
    <row r="29" spans="1:14" s="76" customFormat="1" ht="105.75" customHeight="1" thickBot="1" x14ac:dyDescent="0.3">
      <c r="A29" s="390"/>
      <c r="B29" s="393"/>
      <c r="C29" s="458"/>
      <c r="D29" s="414"/>
      <c r="E29" s="414"/>
      <c r="F29" s="79" t="s">
        <v>23</v>
      </c>
      <c r="G29" s="80">
        <v>0.02</v>
      </c>
      <c r="H29" s="80">
        <v>0.8</v>
      </c>
      <c r="I29" s="80"/>
      <c r="J29" s="80"/>
      <c r="K29" s="200">
        <f t="shared" si="1"/>
        <v>0.82000000000000006</v>
      </c>
      <c r="L29" s="452"/>
      <c r="M29" s="397"/>
      <c r="N29" s="464"/>
    </row>
    <row r="30" spans="1:14" s="76" customFormat="1" ht="42.75" customHeight="1" x14ac:dyDescent="0.25">
      <c r="A30" s="390"/>
      <c r="B30" s="393"/>
      <c r="C30" s="458" t="s">
        <v>121</v>
      </c>
      <c r="D30" s="414" t="s">
        <v>94</v>
      </c>
      <c r="E30" s="414"/>
      <c r="F30" s="75" t="s">
        <v>22</v>
      </c>
      <c r="G30" s="235">
        <v>0.1</v>
      </c>
      <c r="H30" s="235">
        <v>0.28999999999999998</v>
      </c>
      <c r="I30" s="235">
        <v>0.4</v>
      </c>
      <c r="J30" s="235">
        <v>0.21</v>
      </c>
      <c r="K30" s="190">
        <f t="shared" si="1"/>
        <v>1</v>
      </c>
      <c r="L30" s="452"/>
      <c r="M30" s="397">
        <v>0.06</v>
      </c>
      <c r="N30" s="466" t="s">
        <v>175</v>
      </c>
    </row>
    <row r="31" spans="1:14" s="76" customFormat="1" ht="112.5" customHeight="1" thickBot="1" x14ac:dyDescent="0.3">
      <c r="A31" s="390"/>
      <c r="B31" s="393"/>
      <c r="C31" s="449"/>
      <c r="D31" s="395"/>
      <c r="E31" s="395"/>
      <c r="F31" s="79" t="s">
        <v>23</v>
      </c>
      <c r="G31" s="80">
        <v>0.01</v>
      </c>
      <c r="H31" s="80">
        <v>0.28999999999999998</v>
      </c>
      <c r="I31" s="80"/>
      <c r="J31" s="80"/>
      <c r="K31" s="200">
        <f t="shared" si="1"/>
        <v>0.3</v>
      </c>
      <c r="L31" s="452"/>
      <c r="M31" s="398"/>
      <c r="N31" s="464"/>
    </row>
    <row r="32" spans="1:14" s="76" customFormat="1" ht="29.25" customHeight="1" x14ac:dyDescent="0.25">
      <c r="A32" s="390"/>
      <c r="B32" s="393"/>
      <c r="C32" s="449" t="s">
        <v>120</v>
      </c>
      <c r="D32" s="395" t="s">
        <v>94</v>
      </c>
      <c r="E32" s="395"/>
      <c r="F32" s="75" t="s">
        <v>22</v>
      </c>
      <c r="G32" s="235">
        <v>0.1</v>
      </c>
      <c r="H32" s="235">
        <v>0.2</v>
      </c>
      <c r="I32" s="235">
        <v>0.5</v>
      </c>
      <c r="J32" s="235">
        <v>0.2</v>
      </c>
      <c r="K32" s="190">
        <f t="shared" si="1"/>
        <v>1</v>
      </c>
      <c r="L32" s="452"/>
      <c r="M32" s="398">
        <v>0.06</v>
      </c>
      <c r="N32" s="466" t="s">
        <v>176</v>
      </c>
    </row>
    <row r="33" spans="1:49" s="76" customFormat="1" ht="90" customHeight="1" thickBot="1" x14ac:dyDescent="0.3">
      <c r="A33" s="391"/>
      <c r="B33" s="394"/>
      <c r="C33" s="459"/>
      <c r="D33" s="396"/>
      <c r="E33" s="396"/>
      <c r="F33" s="77" t="s">
        <v>23</v>
      </c>
      <c r="G33" s="78">
        <v>0</v>
      </c>
      <c r="H33" s="78">
        <v>0.15</v>
      </c>
      <c r="I33" s="78"/>
      <c r="J33" s="78"/>
      <c r="K33" s="189">
        <f t="shared" si="1"/>
        <v>0.15</v>
      </c>
      <c r="L33" s="453"/>
      <c r="M33" s="399"/>
      <c r="N33" s="464"/>
    </row>
    <row r="34" spans="1:49" s="201" customFormat="1" ht="37.5" customHeight="1" x14ac:dyDescent="0.25">
      <c r="A34" s="406" t="s">
        <v>89</v>
      </c>
      <c r="B34" s="408" t="s">
        <v>87</v>
      </c>
      <c r="C34" s="411" t="s">
        <v>95</v>
      </c>
      <c r="D34" s="413" t="s">
        <v>94</v>
      </c>
      <c r="E34" s="413"/>
      <c r="F34" s="75" t="s">
        <v>22</v>
      </c>
      <c r="G34" s="235">
        <v>0.15</v>
      </c>
      <c r="H34" s="235">
        <v>0.7</v>
      </c>
      <c r="I34" s="235">
        <v>0.15</v>
      </c>
      <c r="J34" s="235">
        <v>0</v>
      </c>
      <c r="K34" s="196">
        <f t="shared" si="1"/>
        <v>1</v>
      </c>
      <c r="L34" s="438">
        <f>SUM(M34+M36)</f>
        <v>0.15</v>
      </c>
      <c r="M34" s="400">
        <v>0.06</v>
      </c>
      <c r="N34" s="466" t="s">
        <v>177</v>
      </c>
    </row>
    <row r="35" spans="1:49" s="201" customFormat="1" ht="52.5" customHeight="1" thickBot="1" x14ac:dyDescent="0.3">
      <c r="A35" s="406"/>
      <c r="B35" s="409"/>
      <c r="C35" s="412"/>
      <c r="D35" s="414"/>
      <c r="E35" s="414"/>
      <c r="F35" s="90" t="s">
        <v>23</v>
      </c>
      <c r="G35" s="91">
        <v>0.05</v>
      </c>
      <c r="H35" s="91">
        <v>0.45</v>
      </c>
      <c r="I35" s="91"/>
      <c r="J35" s="91"/>
      <c r="K35" s="202">
        <f t="shared" si="1"/>
        <v>0.5</v>
      </c>
      <c r="L35" s="439"/>
      <c r="M35" s="401"/>
      <c r="N35" s="464"/>
    </row>
    <row r="36" spans="1:49" s="201" customFormat="1" ht="37.5" customHeight="1" x14ac:dyDescent="0.25">
      <c r="A36" s="406"/>
      <c r="B36" s="409"/>
      <c r="C36" s="415" t="s">
        <v>96</v>
      </c>
      <c r="D36" s="395" t="s">
        <v>94</v>
      </c>
      <c r="E36" s="395"/>
      <c r="F36" s="75" t="s">
        <v>22</v>
      </c>
      <c r="G36" s="235">
        <v>0.05</v>
      </c>
      <c r="H36" s="235">
        <v>0.1</v>
      </c>
      <c r="I36" s="235">
        <v>0.4</v>
      </c>
      <c r="J36" s="235">
        <v>0.45</v>
      </c>
      <c r="K36" s="199">
        <f t="shared" si="1"/>
        <v>1</v>
      </c>
      <c r="L36" s="439"/>
      <c r="M36" s="402">
        <v>0.09</v>
      </c>
      <c r="N36" s="468" t="s">
        <v>173</v>
      </c>
    </row>
    <row r="37" spans="1:49" s="201" customFormat="1" ht="37.5" customHeight="1" thickBot="1" x14ac:dyDescent="0.3">
      <c r="A37" s="406"/>
      <c r="B37" s="410"/>
      <c r="C37" s="416"/>
      <c r="D37" s="396"/>
      <c r="E37" s="396"/>
      <c r="F37" s="77" t="s">
        <v>23</v>
      </c>
      <c r="G37" s="78">
        <v>0</v>
      </c>
      <c r="H37" s="78">
        <v>0</v>
      </c>
      <c r="I37" s="78"/>
      <c r="J37" s="78"/>
      <c r="K37" s="189">
        <f t="shared" si="1"/>
        <v>0</v>
      </c>
      <c r="L37" s="440"/>
      <c r="M37" s="403"/>
      <c r="N37" s="469"/>
    </row>
    <row r="38" spans="1:49" s="81" customFormat="1" ht="57.75" customHeight="1" x14ac:dyDescent="0.25">
      <c r="A38" s="406"/>
      <c r="B38" s="445" t="s">
        <v>93</v>
      </c>
      <c r="C38" s="448" t="s">
        <v>100</v>
      </c>
      <c r="D38" s="432"/>
      <c r="E38" s="432" t="s">
        <v>94</v>
      </c>
      <c r="F38" s="75" t="s">
        <v>22</v>
      </c>
      <c r="G38" s="235">
        <v>0.35499999999999998</v>
      </c>
      <c r="H38" s="235">
        <v>0.48499999999999999</v>
      </c>
      <c r="I38" s="235">
        <v>0.16</v>
      </c>
      <c r="J38" s="235">
        <v>0</v>
      </c>
      <c r="K38" s="196">
        <f>G38+H38+I38+J38</f>
        <v>1</v>
      </c>
      <c r="L38" s="454">
        <f>+M38+M40+M42+M44</f>
        <v>0.15</v>
      </c>
      <c r="M38" s="436">
        <v>7.0000000000000007E-2</v>
      </c>
      <c r="N38" s="463" t="s">
        <v>178</v>
      </c>
    </row>
    <row r="39" spans="1:49" s="81" customFormat="1" ht="53.25" customHeight="1" thickBot="1" x14ac:dyDescent="0.3">
      <c r="A39" s="406"/>
      <c r="B39" s="446"/>
      <c r="C39" s="449"/>
      <c r="D39" s="395"/>
      <c r="E39" s="395"/>
      <c r="F39" s="82" t="s">
        <v>23</v>
      </c>
      <c r="G39" s="80">
        <v>0.23</v>
      </c>
      <c r="H39" s="80">
        <v>0.61</v>
      </c>
      <c r="I39" s="80"/>
      <c r="J39" s="80"/>
      <c r="K39" s="200">
        <f>SUM(G39:J39)</f>
        <v>0.84</v>
      </c>
      <c r="L39" s="455"/>
      <c r="M39" s="437"/>
      <c r="N39" s="464"/>
    </row>
    <row r="40" spans="1:49" s="81" customFormat="1" ht="48.75" customHeight="1" x14ac:dyDescent="0.25">
      <c r="A40" s="406"/>
      <c r="B40" s="446"/>
      <c r="C40" s="429" t="s">
        <v>119</v>
      </c>
      <c r="D40" s="395" t="s">
        <v>94</v>
      </c>
      <c r="E40" s="427"/>
      <c r="F40" s="75" t="s">
        <v>22</v>
      </c>
      <c r="G40" s="235">
        <v>0</v>
      </c>
      <c r="H40" s="235">
        <v>0</v>
      </c>
      <c r="I40" s="235">
        <v>0</v>
      </c>
      <c r="J40" s="235">
        <v>1</v>
      </c>
      <c r="K40" s="199">
        <f>J40</f>
        <v>1</v>
      </c>
      <c r="L40" s="455"/>
      <c r="M40" s="398">
        <v>0.04</v>
      </c>
      <c r="N40" s="464" t="s">
        <v>179</v>
      </c>
    </row>
    <row r="41" spans="1:49" s="81" customFormat="1" ht="59.25" customHeight="1" thickBot="1" x14ac:dyDescent="0.3">
      <c r="A41" s="406"/>
      <c r="B41" s="446"/>
      <c r="C41" s="433"/>
      <c r="D41" s="395"/>
      <c r="E41" s="428"/>
      <c r="F41" s="79" t="s">
        <v>23</v>
      </c>
      <c r="G41" s="80">
        <v>0</v>
      </c>
      <c r="H41" s="80">
        <v>0</v>
      </c>
      <c r="I41" s="80"/>
      <c r="J41" s="80"/>
      <c r="K41" s="200">
        <f>SUM(G41:J41)</f>
        <v>0</v>
      </c>
      <c r="L41" s="455"/>
      <c r="M41" s="398"/>
      <c r="N41" s="464"/>
    </row>
    <row r="42" spans="1:49" s="76" customFormat="1" ht="33.75" customHeight="1" x14ac:dyDescent="0.25">
      <c r="A42" s="406"/>
      <c r="B42" s="446"/>
      <c r="C42" s="423" t="s">
        <v>118</v>
      </c>
      <c r="D42" s="395" t="s">
        <v>94</v>
      </c>
      <c r="E42" s="424"/>
      <c r="F42" s="75" t="s">
        <v>22</v>
      </c>
      <c r="G42" s="235">
        <v>0.25</v>
      </c>
      <c r="H42" s="235">
        <v>0.25</v>
      </c>
      <c r="I42" s="235">
        <v>0.25</v>
      </c>
      <c r="J42" s="235">
        <v>0.25</v>
      </c>
      <c r="K42" s="199">
        <f>G42+H42+I42+J42</f>
        <v>1</v>
      </c>
      <c r="L42" s="455"/>
      <c r="M42" s="398">
        <v>0.02</v>
      </c>
      <c r="N42" s="464" t="s">
        <v>180</v>
      </c>
    </row>
    <row r="43" spans="1:49" s="76" customFormat="1" ht="31.5" customHeight="1" thickBot="1" x14ac:dyDescent="0.3">
      <c r="A43" s="406"/>
      <c r="B43" s="446"/>
      <c r="C43" s="423"/>
      <c r="D43" s="395"/>
      <c r="E43" s="424"/>
      <c r="F43" s="79" t="s">
        <v>23</v>
      </c>
      <c r="G43" s="80">
        <v>0.25</v>
      </c>
      <c r="H43" s="80">
        <v>0.25</v>
      </c>
      <c r="I43" s="80"/>
      <c r="J43" s="80"/>
      <c r="K43" s="200">
        <f>(G43+H43+I43+J43)</f>
        <v>0.5</v>
      </c>
      <c r="L43" s="455"/>
      <c r="M43" s="398"/>
      <c r="N43" s="464"/>
    </row>
    <row r="44" spans="1:49" s="76" customFormat="1" ht="31.5" customHeight="1" x14ac:dyDescent="0.25">
      <c r="A44" s="406"/>
      <c r="B44" s="446"/>
      <c r="C44" s="429" t="s">
        <v>97</v>
      </c>
      <c r="D44" s="395"/>
      <c r="E44" s="427" t="s">
        <v>94</v>
      </c>
      <c r="F44" s="75" t="s">
        <v>22</v>
      </c>
      <c r="G44" s="235">
        <v>0.25</v>
      </c>
      <c r="H44" s="235">
        <v>0.65</v>
      </c>
      <c r="I44" s="235">
        <v>0.1</v>
      </c>
      <c r="J44" s="235">
        <v>0</v>
      </c>
      <c r="K44" s="199">
        <f>G44+H44+I44+J44</f>
        <v>1</v>
      </c>
      <c r="L44" s="455"/>
      <c r="M44" s="398">
        <v>0.02</v>
      </c>
      <c r="N44" s="464" t="s">
        <v>181</v>
      </c>
    </row>
    <row r="45" spans="1:49" s="76" customFormat="1" ht="30" customHeight="1" thickBot="1" x14ac:dyDescent="0.3">
      <c r="A45" s="406"/>
      <c r="B45" s="447"/>
      <c r="C45" s="430"/>
      <c r="D45" s="396"/>
      <c r="E45" s="431"/>
      <c r="F45" s="77" t="s">
        <v>23</v>
      </c>
      <c r="G45" s="78">
        <v>0.05</v>
      </c>
      <c r="H45" s="78">
        <v>0</v>
      </c>
      <c r="I45" s="78"/>
      <c r="J45" s="78"/>
      <c r="K45" s="189">
        <f>(G45+H45+I45+J45)</f>
        <v>0.05</v>
      </c>
      <c r="L45" s="456"/>
      <c r="M45" s="399"/>
      <c r="N45" s="467"/>
    </row>
    <row r="46" spans="1:49" s="76" customFormat="1" ht="24.75" customHeight="1" x14ac:dyDescent="0.2">
      <c r="A46" s="406"/>
      <c r="B46" s="392" t="s">
        <v>88</v>
      </c>
      <c r="C46" s="443" t="s">
        <v>117</v>
      </c>
      <c r="D46" s="198"/>
      <c r="E46" s="197"/>
      <c r="F46" s="75" t="s">
        <v>22</v>
      </c>
      <c r="G46" s="235">
        <v>0.1</v>
      </c>
      <c r="H46" s="235">
        <v>0.31</v>
      </c>
      <c r="I46" s="235">
        <v>0.36</v>
      </c>
      <c r="J46" s="235">
        <v>0.23</v>
      </c>
      <c r="K46" s="196">
        <f>SUM(G46:J46)</f>
        <v>1</v>
      </c>
      <c r="L46" s="438">
        <f>+M46+M48+M50</f>
        <v>0.15000000000000002</v>
      </c>
      <c r="M46" s="404">
        <v>0.05</v>
      </c>
      <c r="N46" s="460" t="s">
        <v>182</v>
      </c>
    </row>
    <row r="47" spans="1:49" s="76" customFormat="1" ht="67.5" customHeight="1" thickBot="1" x14ac:dyDescent="0.25">
      <c r="A47" s="406"/>
      <c r="B47" s="393"/>
      <c r="C47" s="433"/>
      <c r="D47" s="195"/>
      <c r="E47" s="194"/>
      <c r="F47" s="193" t="s">
        <v>23</v>
      </c>
      <c r="G47" s="192">
        <v>0.03</v>
      </c>
      <c r="H47" s="192">
        <v>0.31000000000000005</v>
      </c>
      <c r="I47" s="192"/>
      <c r="J47" s="192"/>
      <c r="K47" s="191">
        <f>SUM(G47:J47)</f>
        <v>0.34000000000000008</v>
      </c>
      <c r="L47" s="439"/>
      <c r="M47" s="397"/>
      <c r="N47" s="461"/>
    </row>
    <row r="48" spans="1:49" s="66" customFormat="1" ht="30.75" customHeight="1" x14ac:dyDescent="0.25">
      <c r="A48" s="406"/>
      <c r="B48" s="393"/>
      <c r="C48" s="421" t="s">
        <v>116</v>
      </c>
      <c r="D48" s="425" t="s">
        <v>94</v>
      </c>
      <c r="E48" s="425"/>
      <c r="F48" s="75" t="s">
        <v>22</v>
      </c>
      <c r="G48" s="235">
        <v>0.1</v>
      </c>
      <c r="H48" s="235">
        <v>0</v>
      </c>
      <c r="I48" s="235">
        <v>0.7</v>
      </c>
      <c r="J48" s="235">
        <v>0.2</v>
      </c>
      <c r="K48" s="190">
        <f>SUM(G48:J48)</f>
        <v>1</v>
      </c>
      <c r="L48" s="439"/>
      <c r="M48" s="441">
        <v>0.05</v>
      </c>
      <c r="N48" s="460" t="s">
        <v>183</v>
      </c>
      <c r="O48" s="76"/>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row>
    <row r="49" spans="1:49" s="66" customFormat="1" ht="66.75" customHeight="1" thickBot="1" x14ac:dyDescent="0.3">
      <c r="A49" s="406"/>
      <c r="B49" s="393"/>
      <c r="C49" s="422"/>
      <c r="D49" s="425"/>
      <c r="E49" s="425"/>
      <c r="F49" s="193" t="s">
        <v>23</v>
      </c>
      <c r="G49" s="192">
        <v>0</v>
      </c>
      <c r="H49" s="192">
        <v>0</v>
      </c>
      <c r="I49" s="192"/>
      <c r="J49" s="192"/>
      <c r="K49" s="191">
        <f>SUM(G49:J49)</f>
        <v>0</v>
      </c>
      <c r="L49" s="439"/>
      <c r="M49" s="397"/>
      <c r="N49" s="461"/>
      <c r="O49" s="76"/>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row>
    <row r="50" spans="1:49" s="66" customFormat="1" ht="21.75" customHeight="1" x14ac:dyDescent="0.25">
      <c r="A50" s="406"/>
      <c r="B50" s="393"/>
      <c r="C50" s="421" t="s">
        <v>115</v>
      </c>
      <c r="D50" s="425"/>
      <c r="E50" s="425"/>
      <c r="F50" s="75" t="s">
        <v>22</v>
      </c>
      <c r="G50" s="235">
        <v>0.1</v>
      </c>
      <c r="H50" s="235">
        <v>0</v>
      </c>
      <c r="I50" s="235">
        <v>0.7</v>
      </c>
      <c r="J50" s="235">
        <v>0.2</v>
      </c>
      <c r="K50" s="190">
        <f>SUM(G50:J50)</f>
        <v>1</v>
      </c>
      <c r="L50" s="439"/>
      <c r="M50" s="441">
        <v>0.05</v>
      </c>
      <c r="N50" s="460" t="s">
        <v>184</v>
      </c>
      <c r="O50" s="76"/>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row>
    <row r="51" spans="1:49" s="66" customFormat="1" ht="49.5" customHeight="1" thickBot="1" x14ac:dyDescent="0.3">
      <c r="A51" s="406"/>
      <c r="B51" s="394"/>
      <c r="C51" s="444"/>
      <c r="D51" s="426"/>
      <c r="E51" s="426"/>
      <c r="F51" s="77" t="s">
        <v>23</v>
      </c>
      <c r="G51" s="78">
        <v>0</v>
      </c>
      <c r="H51" s="78">
        <v>0</v>
      </c>
      <c r="I51" s="78"/>
      <c r="J51" s="78"/>
      <c r="K51" s="189">
        <f>SUM(I51:J51)</f>
        <v>0</v>
      </c>
      <c r="L51" s="440"/>
      <c r="M51" s="442"/>
      <c r="N51" s="462"/>
      <c r="O51" s="76"/>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row>
    <row r="52" spans="1:49" ht="18.75" customHeight="1" thickBot="1" x14ac:dyDescent="0.3">
      <c r="A52" s="419" t="s">
        <v>24</v>
      </c>
      <c r="B52" s="420"/>
      <c r="C52" s="420"/>
      <c r="D52" s="420"/>
      <c r="E52" s="420"/>
      <c r="F52" s="420"/>
      <c r="G52" s="420"/>
      <c r="H52" s="420"/>
      <c r="I52" s="420"/>
      <c r="J52" s="420"/>
      <c r="K52" s="420"/>
      <c r="L52" s="188">
        <f>SUM(L8:L51)</f>
        <v>1</v>
      </c>
      <c r="M52" s="188">
        <f>SUM(M8:M51)</f>
        <v>1.0000000000000002</v>
      </c>
      <c r="N52" s="92"/>
    </row>
    <row r="53" spans="1:49" ht="30.75" customHeight="1" x14ac:dyDescent="0.25">
      <c r="A53" s="83"/>
      <c r="B53" s="83"/>
      <c r="C53" s="84"/>
      <c r="D53" s="83"/>
      <c r="E53" s="83"/>
      <c r="F53" s="83"/>
      <c r="G53" s="187"/>
      <c r="H53" s="83"/>
      <c r="I53" s="83"/>
      <c r="J53" s="83"/>
      <c r="K53" s="83"/>
      <c r="L53" s="85"/>
      <c r="M53" s="85"/>
      <c r="N53" s="86" t="s">
        <v>75</v>
      </c>
    </row>
    <row r="54" spans="1:49" ht="29.25" customHeight="1" x14ac:dyDescent="0.25">
      <c r="A54" s="76"/>
      <c r="B54" s="76"/>
      <c r="C54" s="81"/>
      <c r="D54" s="76"/>
      <c r="E54" s="76"/>
      <c r="F54" s="76"/>
      <c r="G54" s="76"/>
      <c r="H54" s="76"/>
      <c r="I54" s="87"/>
      <c r="J54" s="88"/>
      <c r="K54" s="88"/>
      <c r="L54" s="87"/>
      <c r="M54" s="88"/>
    </row>
    <row r="55" spans="1:49" x14ac:dyDescent="0.25">
      <c r="A55" s="76"/>
      <c r="B55" s="76"/>
      <c r="C55" s="81"/>
      <c r="D55" s="76"/>
      <c r="E55" s="76"/>
      <c r="F55" s="76"/>
      <c r="G55" s="76"/>
      <c r="H55" s="76"/>
      <c r="I55" s="87"/>
      <c r="J55" s="88"/>
      <c r="K55" s="88"/>
      <c r="L55" s="87"/>
      <c r="M55" s="88"/>
    </row>
    <row r="56" spans="1:49" x14ac:dyDescent="0.25">
      <c r="A56" s="76"/>
      <c r="B56" s="76"/>
      <c r="C56" s="81"/>
      <c r="D56" s="76"/>
      <c r="E56" s="76"/>
      <c r="F56" s="76"/>
      <c r="G56" s="76"/>
      <c r="H56" s="76"/>
      <c r="I56" s="87"/>
      <c r="J56" s="88"/>
      <c r="K56" s="88"/>
      <c r="L56" s="87"/>
      <c r="M56" s="88"/>
    </row>
    <row r="57" spans="1:49" x14ac:dyDescent="0.25">
      <c r="A57" s="76"/>
      <c r="B57" s="76"/>
      <c r="C57" s="81"/>
      <c r="D57" s="76"/>
      <c r="E57" s="76"/>
      <c r="F57" s="76"/>
      <c r="G57" s="76"/>
      <c r="H57" s="76"/>
      <c r="I57" s="87"/>
      <c r="J57" s="88"/>
      <c r="K57" s="88"/>
      <c r="L57" s="87"/>
      <c r="M57" s="88"/>
    </row>
    <row r="58" spans="1:49" x14ac:dyDescent="0.25">
      <c r="A58" s="76"/>
      <c r="B58" s="76"/>
      <c r="C58" s="81"/>
      <c r="D58" s="76"/>
      <c r="E58" s="76"/>
      <c r="F58" s="76"/>
      <c r="G58" s="76"/>
      <c r="H58" s="76"/>
      <c r="I58" s="87"/>
      <c r="J58" s="88"/>
      <c r="K58" s="88"/>
      <c r="L58" s="87"/>
      <c r="M58" s="88"/>
    </row>
    <row r="59" spans="1:49" x14ac:dyDescent="0.25">
      <c r="A59" s="76"/>
      <c r="B59" s="76"/>
      <c r="C59" s="81"/>
      <c r="D59" s="76"/>
      <c r="E59" s="76"/>
      <c r="F59" s="76"/>
      <c r="G59" s="76"/>
      <c r="H59" s="76"/>
      <c r="I59" s="87"/>
      <c r="J59" s="88"/>
      <c r="K59" s="88"/>
      <c r="L59" s="87"/>
      <c r="M59" s="88"/>
    </row>
    <row r="60" spans="1:49" x14ac:dyDescent="0.25">
      <c r="A60" s="76"/>
      <c r="B60" s="76"/>
      <c r="C60" s="81"/>
      <c r="D60" s="76"/>
      <c r="E60" s="76"/>
      <c r="F60" s="76"/>
      <c r="G60" s="76"/>
      <c r="H60" s="76"/>
      <c r="I60" s="87"/>
      <c r="J60" s="88"/>
      <c r="K60" s="88"/>
      <c r="L60" s="87"/>
      <c r="M60" s="88"/>
    </row>
    <row r="61" spans="1:49" x14ac:dyDescent="0.25">
      <c r="A61" s="76"/>
      <c r="B61" s="76"/>
      <c r="C61" s="81"/>
      <c r="D61" s="76"/>
      <c r="E61" s="76"/>
      <c r="F61" s="76"/>
      <c r="G61" s="76"/>
      <c r="H61" s="76"/>
      <c r="I61" s="87"/>
      <c r="J61" s="88"/>
      <c r="K61" s="88"/>
      <c r="L61" s="87"/>
      <c r="M61" s="88"/>
    </row>
    <row r="62" spans="1:49" x14ac:dyDescent="0.25">
      <c r="A62" s="76"/>
      <c r="B62" s="76"/>
      <c r="C62" s="81"/>
      <c r="D62" s="76"/>
      <c r="E62" s="76"/>
      <c r="F62" s="76"/>
      <c r="G62" s="76"/>
      <c r="H62" s="76"/>
      <c r="I62" s="87"/>
      <c r="J62" s="88"/>
      <c r="K62" s="88"/>
      <c r="L62" s="87"/>
      <c r="M62" s="88"/>
    </row>
    <row r="63" spans="1:49" x14ac:dyDescent="0.25">
      <c r="A63" s="76"/>
      <c r="B63" s="76"/>
      <c r="C63" s="81"/>
      <c r="D63" s="76"/>
      <c r="E63" s="76"/>
      <c r="F63" s="76"/>
      <c r="G63" s="76"/>
      <c r="H63" s="76"/>
      <c r="I63" s="87"/>
      <c r="J63" s="88"/>
      <c r="K63" s="88"/>
      <c r="L63" s="87"/>
      <c r="M63" s="88"/>
    </row>
    <row r="64" spans="1:49" x14ac:dyDescent="0.25">
      <c r="A64" s="76"/>
      <c r="B64" s="76"/>
      <c r="C64" s="81"/>
      <c r="D64" s="76"/>
      <c r="E64" s="76"/>
      <c r="F64" s="76"/>
      <c r="G64" s="76"/>
      <c r="H64" s="76"/>
      <c r="I64" s="87"/>
      <c r="J64" s="88"/>
      <c r="K64" s="88"/>
      <c r="L64" s="87"/>
      <c r="M64" s="88"/>
    </row>
    <row r="65" spans="1:13" x14ac:dyDescent="0.25">
      <c r="A65" s="76"/>
      <c r="B65" s="76"/>
      <c r="C65" s="81"/>
      <c r="D65" s="76"/>
      <c r="E65" s="76"/>
      <c r="F65" s="76"/>
      <c r="G65" s="76"/>
      <c r="H65" s="76"/>
      <c r="I65" s="87"/>
      <c r="J65" s="88"/>
      <c r="K65" s="88"/>
      <c r="L65" s="87"/>
      <c r="M65" s="88"/>
    </row>
    <row r="66" spans="1:13" x14ac:dyDescent="0.25">
      <c r="A66" s="76"/>
      <c r="B66" s="76"/>
      <c r="C66" s="81"/>
      <c r="D66" s="76"/>
      <c r="E66" s="76"/>
      <c r="F66" s="76"/>
      <c r="G66" s="76"/>
      <c r="H66" s="76"/>
      <c r="I66" s="87"/>
      <c r="J66" s="88"/>
      <c r="K66" s="88"/>
      <c r="L66" s="87"/>
      <c r="M66" s="88"/>
    </row>
    <row r="67" spans="1:13" x14ac:dyDescent="0.25">
      <c r="A67" s="76"/>
      <c r="B67" s="76"/>
      <c r="C67" s="81"/>
      <c r="D67" s="76"/>
      <c r="E67" s="76"/>
      <c r="F67" s="76"/>
      <c r="G67" s="76"/>
      <c r="H67" s="76"/>
      <c r="I67" s="87"/>
      <c r="J67" s="88"/>
      <c r="K67" s="88"/>
      <c r="L67" s="87"/>
      <c r="M67" s="88"/>
    </row>
    <row r="68" spans="1:13" x14ac:dyDescent="0.25">
      <c r="A68" s="76"/>
      <c r="B68" s="76"/>
      <c r="C68" s="81"/>
      <c r="D68" s="76"/>
      <c r="E68" s="76"/>
      <c r="F68" s="76"/>
      <c r="G68" s="76"/>
      <c r="H68" s="76"/>
      <c r="I68" s="87"/>
      <c r="J68" s="88"/>
      <c r="K68" s="88"/>
      <c r="L68" s="87"/>
      <c r="M68" s="88"/>
    </row>
    <row r="69" spans="1:13" x14ac:dyDescent="0.25">
      <c r="A69" s="76"/>
      <c r="B69" s="76"/>
      <c r="C69" s="81"/>
      <c r="D69" s="76"/>
      <c r="E69" s="76"/>
      <c r="F69" s="76"/>
      <c r="G69" s="76"/>
      <c r="H69" s="76"/>
      <c r="I69" s="87"/>
      <c r="J69" s="88"/>
      <c r="K69" s="88"/>
      <c r="L69" s="87"/>
      <c r="M69" s="88"/>
    </row>
    <row r="70" spans="1:13" x14ac:dyDescent="0.25">
      <c r="A70" s="76"/>
      <c r="B70" s="76"/>
      <c r="C70" s="81"/>
      <c r="D70" s="76"/>
      <c r="E70" s="76"/>
      <c r="F70" s="76"/>
      <c r="G70" s="76"/>
      <c r="H70" s="76"/>
      <c r="I70" s="87"/>
      <c r="J70" s="88"/>
      <c r="K70" s="88"/>
      <c r="L70" s="87"/>
      <c r="M70" s="88"/>
    </row>
    <row r="71" spans="1:13" x14ac:dyDescent="0.25">
      <c r="A71" s="76"/>
      <c r="B71" s="76"/>
      <c r="C71" s="81"/>
      <c r="D71" s="76"/>
      <c r="E71" s="76"/>
      <c r="F71" s="76"/>
      <c r="G71" s="76"/>
      <c r="H71" s="76"/>
      <c r="I71" s="87"/>
      <c r="J71" s="88"/>
      <c r="K71" s="88"/>
      <c r="L71" s="87"/>
      <c r="M71" s="88"/>
    </row>
    <row r="72" spans="1:13" x14ac:dyDescent="0.25">
      <c r="A72" s="76"/>
      <c r="B72" s="76"/>
      <c r="C72" s="81"/>
      <c r="D72" s="76"/>
      <c r="E72" s="76"/>
      <c r="F72" s="76"/>
      <c r="G72" s="76"/>
      <c r="H72" s="76"/>
      <c r="I72" s="87"/>
      <c r="J72" s="88"/>
      <c r="K72" s="88"/>
      <c r="L72" s="87"/>
      <c r="M72" s="88"/>
    </row>
    <row r="73" spans="1:13" x14ac:dyDescent="0.25">
      <c r="A73" s="76"/>
      <c r="B73" s="76"/>
      <c r="C73" s="81"/>
      <c r="D73" s="76"/>
      <c r="E73" s="76"/>
      <c r="F73" s="76"/>
      <c r="G73" s="76"/>
      <c r="H73" s="76"/>
      <c r="I73" s="87"/>
      <c r="J73" s="88"/>
      <c r="K73" s="88"/>
      <c r="L73" s="87"/>
      <c r="M73" s="88"/>
    </row>
    <row r="74" spans="1:13" x14ac:dyDescent="0.25">
      <c r="A74" s="76"/>
      <c r="B74" s="76"/>
      <c r="C74" s="81"/>
      <c r="D74" s="76"/>
      <c r="E74" s="76"/>
      <c r="F74" s="76"/>
      <c r="G74" s="76"/>
      <c r="H74" s="76"/>
      <c r="I74" s="87"/>
      <c r="J74" s="88"/>
      <c r="K74" s="88"/>
      <c r="L74" s="87"/>
      <c r="M74" s="88"/>
    </row>
    <row r="75" spans="1:13" x14ac:dyDescent="0.25">
      <c r="A75" s="76"/>
      <c r="B75" s="76"/>
      <c r="C75" s="81"/>
      <c r="D75" s="76"/>
      <c r="E75" s="76"/>
      <c r="F75" s="76"/>
      <c r="G75" s="76"/>
      <c r="H75" s="76"/>
      <c r="I75" s="87"/>
      <c r="J75" s="88"/>
      <c r="K75" s="88"/>
      <c r="L75" s="87"/>
      <c r="M75" s="88"/>
    </row>
    <row r="76" spans="1:13" x14ac:dyDescent="0.25">
      <c r="A76" s="76"/>
      <c r="B76" s="76"/>
      <c r="C76" s="81"/>
      <c r="D76" s="76"/>
      <c r="E76" s="76"/>
      <c r="F76" s="76"/>
      <c r="G76" s="76"/>
      <c r="H76" s="76"/>
      <c r="I76" s="87"/>
      <c r="J76" s="88"/>
      <c r="K76" s="88"/>
      <c r="L76" s="87"/>
      <c r="M76" s="88"/>
    </row>
    <row r="77" spans="1:13" x14ac:dyDescent="0.25">
      <c r="A77" s="76"/>
      <c r="B77" s="76"/>
      <c r="C77" s="81"/>
      <c r="D77" s="76"/>
      <c r="E77" s="76"/>
      <c r="F77" s="76"/>
      <c r="G77" s="76"/>
      <c r="H77" s="76"/>
      <c r="I77" s="87"/>
      <c r="J77" s="88"/>
      <c r="K77" s="88"/>
      <c r="L77" s="87"/>
      <c r="M77" s="88"/>
    </row>
    <row r="78" spans="1:13" x14ac:dyDescent="0.25">
      <c r="A78" s="76"/>
      <c r="B78" s="76"/>
      <c r="C78" s="81"/>
      <c r="D78" s="76"/>
      <c r="E78" s="76"/>
      <c r="F78" s="76"/>
      <c r="G78" s="76"/>
      <c r="H78" s="76"/>
      <c r="I78" s="87"/>
      <c r="J78" s="88"/>
      <c r="K78" s="88"/>
      <c r="L78" s="87"/>
      <c r="M78" s="88"/>
    </row>
    <row r="79" spans="1:13" x14ac:dyDescent="0.25">
      <c r="A79" s="76"/>
      <c r="B79" s="76"/>
      <c r="C79" s="81"/>
      <c r="D79" s="76"/>
      <c r="E79" s="76"/>
      <c r="F79" s="76"/>
      <c r="G79" s="76"/>
      <c r="H79" s="76"/>
      <c r="I79" s="87"/>
      <c r="J79" s="88"/>
      <c r="K79" s="88"/>
      <c r="L79" s="87"/>
      <c r="M79" s="88"/>
    </row>
    <row r="80" spans="1:13" x14ac:dyDescent="0.25">
      <c r="A80" s="76"/>
      <c r="B80" s="76"/>
      <c r="C80" s="81"/>
      <c r="D80" s="76"/>
      <c r="E80" s="76"/>
      <c r="F80" s="76"/>
      <c r="G80" s="76"/>
      <c r="H80" s="76"/>
      <c r="I80" s="87"/>
      <c r="J80" s="88"/>
      <c r="K80" s="88"/>
      <c r="L80" s="87"/>
      <c r="M80" s="88"/>
    </row>
    <row r="81" spans="1:13" x14ac:dyDescent="0.25">
      <c r="A81" s="76"/>
      <c r="B81" s="76"/>
      <c r="C81" s="81"/>
      <c r="D81" s="76"/>
      <c r="E81" s="76"/>
      <c r="F81" s="76"/>
      <c r="G81" s="76"/>
      <c r="H81" s="76"/>
      <c r="I81" s="87"/>
      <c r="J81" s="88"/>
      <c r="K81" s="88"/>
      <c r="L81" s="87"/>
      <c r="M81" s="88"/>
    </row>
    <row r="82" spans="1:13" x14ac:dyDescent="0.25">
      <c r="A82" s="76"/>
      <c r="B82" s="76"/>
      <c r="C82" s="81"/>
      <c r="D82" s="76"/>
      <c r="E82" s="76"/>
      <c r="F82" s="76"/>
      <c r="G82" s="76"/>
      <c r="H82" s="76"/>
      <c r="I82" s="87"/>
      <c r="J82" s="88"/>
      <c r="K82" s="88"/>
      <c r="L82" s="87"/>
      <c r="M82" s="88"/>
    </row>
    <row r="83" spans="1:13" x14ac:dyDescent="0.25">
      <c r="A83" s="76"/>
      <c r="B83" s="76"/>
      <c r="C83" s="81"/>
      <c r="D83" s="76"/>
      <c r="E83" s="76"/>
      <c r="F83" s="76"/>
      <c r="G83" s="76"/>
      <c r="H83" s="76"/>
      <c r="I83" s="87"/>
      <c r="J83" s="88"/>
      <c r="K83" s="88"/>
      <c r="L83" s="87"/>
      <c r="M83" s="88"/>
    </row>
    <row r="84" spans="1:13" x14ac:dyDescent="0.25">
      <c r="A84" s="76"/>
      <c r="B84" s="76"/>
      <c r="C84" s="81"/>
      <c r="D84" s="76"/>
      <c r="E84" s="76"/>
      <c r="F84" s="76"/>
      <c r="G84" s="76"/>
      <c r="H84" s="76"/>
      <c r="I84" s="87"/>
      <c r="J84" s="88"/>
      <c r="K84" s="88"/>
      <c r="L84" s="87"/>
      <c r="M84" s="88"/>
    </row>
    <row r="85" spans="1:13" x14ac:dyDescent="0.25">
      <c r="A85" s="76"/>
      <c r="B85" s="76"/>
      <c r="C85" s="81"/>
      <c r="D85" s="76"/>
      <c r="E85" s="76"/>
      <c r="F85" s="76"/>
      <c r="G85" s="76"/>
      <c r="H85" s="76"/>
      <c r="I85" s="87"/>
      <c r="J85" s="88"/>
      <c r="K85" s="88"/>
      <c r="L85" s="87"/>
      <c r="M85" s="88"/>
    </row>
    <row r="86" spans="1:13" x14ac:dyDescent="0.25">
      <c r="A86" s="76"/>
      <c r="B86" s="76"/>
      <c r="C86" s="81"/>
      <c r="D86" s="76"/>
      <c r="E86" s="76"/>
      <c r="F86" s="76"/>
      <c r="G86" s="76"/>
      <c r="H86" s="76"/>
      <c r="I86" s="87"/>
      <c r="J86" s="88"/>
      <c r="K86" s="88"/>
      <c r="L86" s="87"/>
      <c r="M86" s="88"/>
    </row>
    <row r="87" spans="1:13" x14ac:dyDescent="0.25">
      <c r="A87" s="76"/>
      <c r="B87" s="76"/>
      <c r="C87" s="81"/>
      <c r="D87" s="76"/>
      <c r="E87" s="76"/>
      <c r="F87" s="76"/>
      <c r="G87" s="76"/>
      <c r="H87" s="76"/>
      <c r="I87" s="87"/>
      <c r="J87" s="88"/>
      <c r="K87" s="88"/>
      <c r="L87" s="87"/>
      <c r="M87" s="88"/>
    </row>
    <row r="88" spans="1:13" x14ac:dyDescent="0.25">
      <c r="A88" s="76"/>
      <c r="B88" s="76"/>
      <c r="C88" s="81"/>
      <c r="D88" s="76"/>
      <c r="E88" s="76"/>
      <c r="F88" s="76"/>
      <c r="G88" s="76"/>
      <c r="H88" s="76"/>
      <c r="I88" s="87"/>
      <c r="J88" s="88"/>
      <c r="K88" s="88"/>
      <c r="L88" s="87"/>
      <c r="M88" s="88"/>
    </row>
    <row r="89" spans="1:13" x14ac:dyDescent="0.25">
      <c r="A89" s="76"/>
      <c r="B89" s="76"/>
      <c r="C89" s="81"/>
      <c r="D89" s="76"/>
      <c r="E89" s="76"/>
      <c r="F89" s="76"/>
      <c r="G89" s="76"/>
      <c r="H89" s="76"/>
      <c r="I89" s="87"/>
      <c r="J89" s="88"/>
      <c r="K89" s="88"/>
      <c r="L89" s="87"/>
      <c r="M89" s="88"/>
    </row>
    <row r="90" spans="1:13" x14ac:dyDescent="0.25">
      <c r="A90" s="76"/>
      <c r="B90" s="76"/>
      <c r="C90" s="81"/>
      <c r="D90" s="76"/>
      <c r="E90" s="76"/>
      <c r="F90" s="76"/>
      <c r="G90" s="76"/>
      <c r="H90" s="76"/>
      <c r="I90" s="87"/>
      <c r="J90" s="88"/>
      <c r="K90" s="88"/>
      <c r="L90" s="87"/>
      <c r="M90" s="88"/>
    </row>
    <row r="91" spans="1:13" x14ac:dyDescent="0.25">
      <c r="A91" s="76"/>
      <c r="B91" s="76"/>
      <c r="C91" s="81"/>
      <c r="D91" s="76"/>
      <c r="E91" s="76"/>
      <c r="F91" s="76"/>
      <c r="G91" s="76"/>
      <c r="H91" s="76"/>
      <c r="I91" s="87"/>
      <c r="J91" s="88"/>
      <c r="K91" s="88"/>
      <c r="L91" s="87"/>
      <c r="M91" s="88"/>
    </row>
    <row r="92" spans="1:13" x14ac:dyDescent="0.25">
      <c r="A92" s="76"/>
      <c r="B92" s="76"/>
      <c r="C92" s="81"/>
      <c r="D92" s="76"/>
      <c r="E92" s="76"/>
      <c r="F92" s="76"/>
      <c r="G92" s="76"/>
      <c r="H92" s="76"/>
      <c r="I92" s="87"/>
      <c r="J92" s="88"/>
      <c r="K92" s="88"/>
      <c r="L92" s="87"/>
      <c r="M92" s="88"/>
    </row>
    <row r="93" spans="1:13" x14ac:dyDescent="0.25">
      <c r="A93" s="76"/>
      <c r="B93" s="76"/>
      <c r="C93" s="81"/>
      <c r="D93" s="76"/>
      <c r="E93" s="76"/>
      <c r="F93" s="76"/>
      <c r="G93" s="76"/>
      <c r="H93" s="76"/>
      <c r="I93" s="87"/>
      <c r="J93" s="88"/>
      <c r="K93" s="88"/>
      <c r="L93" s="87"/>
      <c r="M93" s="88"/>
    </row>
    <row r="94" spans="1:13" x14ac:dyDescent="0.25">
      <c r="A94" s="76"/>
      <c r="B94" s="76"/>
      <c r="C94" s="81"/>
      <c r="D94" s="76"/>
      <c r="E94" s="76"/>
      <c r="F94" s="76"/>
      <c r="G94" s="76"/>
      <c r="H94" s="76"/>
      <c r="I94" s="87"/>
      <c r="J94" s="88"/>
      <c r="K94" s="88"/>
      <c r="L94" s="87"/>
      <c r="M94" s="88"/>
    </row>
    <row r="95" spans="1:13" x14ac:dyDescent="0.25">
      <c r="A95" s="76"/>
      <c r="B95" s="76"/>
      <c r="C95" s="81"/>
      <c r="D95" s="76"/>
      <c r="E95" s="76"/>
      <c r="F95" s="76"/>
      <c r="G95" s="76"/>
      <c r="H95" s="76"/>
      <c r="I95" s="87"/>
      <c r="J95" s="88"/>
      <c r="K95" s="88"/>
      <c r="L95" s="87"/>
      <c r="M95" s="88"/>
    </row>
    <row r="96" spans="1:13" x14ac:dyDescent="0.25">
      <c r="A96" s="76"/>
      <c r="B96" s="76"/>
      <c r="C96" s="81"/>
      <c r="D96" s="76"/>
      <c r="E96" s="76"/>
      <c r="F96" s="76"/>
      <c r="G96" s="76"/>
      <c r="H96" s="76"/>
      <c r="I96" s="87"/>
      <c r="J96" s="88"/>
      <c r="K96" s="88"/>
      <c r="L96" s="87"/>
      <c r="M96" s="88"/>
    </row>
    <row r="97" spans="1:13" x14ac:dyDescent="0.25">
      <c r="A97" s="76"/>
      <c r="B97" s="76"/>
      <c r="C97" s="81"/>
      <c r="D97" s="76"/>
      <c r="E97" s="76"/>
      <c r="F97" s="76"/>
      <c r="G97" s="76"/>
      <c r="H97" s="76"/>
      <c r="I97" s="87"/>
      <c r="J97" s="88"/>
      <c r="K97" s="88"/>
      <c r="L97" s="87"/>
      <c r="M97" s="88"/>
    </row>
    <row r="98" spans="1:13" x14ac:dyDescent="0.25">
      <c r="A98" s="76"/>
      <c r="B98" s="76"/>
      <c r="C98" s="81"/>
      <c r="D98" s="76"/>
      <c r="E98" s="76"/>
      <c r="F98" s="76"/>
      <c r="G98" s="76"/>
      <c r="H98" s="76"/>
      <c r="I98" s="87"/>
      <c r="J98" s="88"/>
      <c r="K98" s="88"/>
      <c r="L98" s="87"/>
      <c r="M98" s="88"/>
    </row>
    <row r="99" spans="1:13" x14ac:dyDescent="0.25">
      <c r="A99" s="76"/>
      <c r="B99" s="76"/>
      <c r="C99" s="81"/>
      <c r="D99" s="76"/>
      <c r="E99" s="76"/>
      <c r="F99" s="76"/>
      <c r="G99" s="76"/>
      <c r="H99" s="76"/>
      <c r="I99" s="87"/>
      <c r="J99" s="88"/>
      <c r="K99" s="88"/>
      <c r="L99" s="87"/>
      <c r="M99" s="88"/>
    </row>
    <row r="100" spans="1:13" x14ac:dyDescent="0.25">
      <c r="A100" s="76"/>
      <c r="B100" s="76"/>
      <c r="C100" s="81"/>
      <c r="D100" s="76"/>
      <c r="E100" s="76"/>
      <c r="F100" s="76"/>
      <c r="G100" s="76"/>
      <c r="H100" s="76"/>
      <c r="I100" s="87"/>
      <c r="J100" s="88"/>
      <c r="K100" s="88"/>
      <c r="L100" s="87"/>
      <c r="M100" s="88"/>
    </row>
    <row r="101" spans="1:13" x14ac:dyDescent="0.25">
      <c r="A101" s="76"/>
      <c r="B101" s="76"/>
      <c r="C101" s="81"/>
      <c r="D101" s="76"/>
      <c r="E101" s="76"/>
      <c r="F101" s="76"/>
      <c r="G101" s="76"/>
      <c r="H101" s="76"/>
      <c r="I101" s="87"/>
      <c r="J101" s="88"/>
      <c r="K101" s="88"/>
      <c r="L101" s="87"/>
      <c r="M101" s="88"/>
    </row>
    <row r="102" spans="1:13" x14ac:dyDescent="0.25">
      <c r="A102" s="76"/>
      <c r="B102" s="76"/>
      <c r="C102" s="81"/>
      <c r="D102" s="76"/>
      <c r="E102" s="76"/>
      <c r="F102" s="76"/>
      <c r="G102" s="76"/>
      <c r="H102" s="76"/>
      <c r="I102" s="87"/>
      <c r="J102" s="88"/>
      <c r="K102" s="88"/>
      <c r="L102" s="87"/>
      <c r="M102" s="88"/>
    </row>
    <row r="103" spans="1:13" x14ac:dyDescent="0.25">
      <c r="A103" s="76"/>
      <c r="B103" s="76"/>
      <c r="C103" s="81"/>
      <c r="D103" s="76"/>
      <c r="E103" s="76"/>
      <c r="F103" s="76"/>
      <c r="G103" s="76"/>
      <c r="H103" s="76"/>
      <c r="I103" s="87"/>
      <c r="J103" s="88"/>
      <c r="K103" s="88"/>
      <c r="L103" s="87"/>
      <c r="M103" s="88"/>
    </row>
    <row r="104" spans="1:13" x14ac:dyDescent="0.25">
      <c r="A104" s="76"/>
      <c r="B104" s="76"/>
      <c r="C104" s="81"/>
      <c r="D104" s="76"/>
      <c r="E104" s="76"/>
      <c r="F104" s="76"/>
      <c r="G104" s="76"/>
      <c r="H104" s="76"/>
      <c r="I104" s="87"/>
      <c r="J104" s="88"/>
      <c r="K104" s="88"/>
      <c r="L104" s="87"/>
      <c r="M104" s="88"/>
    </row>
    <row r="105" spans="1:13" x14ac:dyDescent="0.25">
      <c r="A105" s="76"/>
      <c r="B105" s="76"/>
      <c r="C105" s="81"/>
      <c r="D105" s="76"/>
      <c r="E105" s="76"/>
      <c r="F105" s="76"/>
      <c r="G105" s="76"/>
      <c r="H105" s="76"/>
      <c r="I105" s="87"/>
      <c r="J105" s="88"/>
      <c r="K105" s="88"/>
      <c r="L105" s="87"/>
      <c r="M105" s="88"/>
    </row>
    <row r="106" spans="1:13" x14ac:dyDescent="0.25">
      <c r="A106" s="76"/>
      <c r="B106" s="76"/>
      <c r="C106" s="81"/>
      <c r="D106" s="76"/>
      <c r="E106" s="76"/>
      <c r="F106" s="76"/>
      <c r="G106" s="76"/>
      <c r="H106" s="76"/>
      <c r="I106" s="87"/>
      <c r="J106" s="88"/>
      <c r="K106" s="88"/>
      <c r="L106" s="87"/>
      <c r="M106" s="88"/>
    </row>
    <row r="107" spans="1:13" x14ac:dyDescent="0.25">
      <c r="A107" s="76"/>
      <c r="B107" s="76"/>
      <c r="C107" s="81"/>
      <c r="D107" s="76"/>
      <c r="E107" s="76"/>
      <c r="F107" s="76"/>
      <c r="G107" s="76"/>
      <c r="H107" s="76"/>
      <c r="I107" s="87"/>
      <c r="J107" s="88"/>
      <c r="K107" s="88"/>
      <c r="L107" s="87"/>
      <c r="M107" s="88"/>
    </row>
    <row r="108" spans="1:13" x14ac:dyDescent="0.25">
      <c r="A108" s="76"/>
      <c r="B108" s="76"/>
      <c r="C108" s="81"/>
      <c r="D108" s="76"/>
      <c r="E108" s="76"/>
      <c r="F108" s="76"/>
      <c r="G108" s="76"/>
      <c r="H108" s="76"/>
      <c r="I108" s="87"/>
      <c r="J108" s="88"/>
      <c r="K108" s="88"/>
      <c r="L108" s="87"/>
      <c r="M108" s="88"/>
    </row>
    <row r="109" spans="1:13" x14ac:dyDescent="0.25">
      <c r="A109" s="76"/>
      <c r="B109" s="76"/>
      <c r="C109" s="81"/>
      <c r="D109" s="76"/>
      <c r="E109" s="76"/>
      <c r="F109" s="76"/>
      <c r="G109" s="76"/>
      <c r="H109" s="76"/>
      <c r="I109" s="87"/>
      <c r="J109" s="88"/>
      <c r="K109" s="88"/>
      <c r="L109" s="87"/>
      <c r="M109" s="88"/>
    </row>
    <row r="110" spans="1:13" x14ac:dyDescent="0.25">
      <c r="A110" s="76"/>
      <c r="B110" s="76"/>
      <c r="C110" s="81"/>
      <c r="D110" s="76"/>
      <c r="E110" s="76"/>
      <c r="F110" s="76"/>
      <c r="G110" s="76"/>
      <c r="H110" s="76"/>
      <c r="I110" s="87"/>
      <c r="J110" s="88"/>
      <c r="K110" s="88"/>
      <c r="L110" s="87"/>
      <c r="M110" s="88"/>
    </row>
    <row r="111" spans="1:13" x14ac:dyDescent="0.25">
      <c r="A111" s="76"/>
      <c r="B111" s="76"/>
      <c r="C111" s="81"/>
      <c r="D111" s="76"/>
      <c r="E111" s="76"/>
      <c r="F111" s="76"/>
      <c r="G111" s="76"/>
      <c r="H111" s="76"/>
      <c r="I111" s="87"/>
      <c r="J111" s="88"/>
      <c r="K111" s="88"/>
      <c r="L111" s="87"/>
      <c r="M111" s="88"/>
    </row>
    <row r="112" spans="1:13" x14ac:dyDescent="0.25">
      <c r="A112" s="76"/>
      <c r="B112" s="76"/>
      <c r="C112" s="81"/>
      <c r="D112" s="76"/>
      <c r="E112" s="76"/>
      <c r="F112" s="76"/>
      <c r="G112" s="76"/>
      <c r="H112" s="76"/>
      <c r="I112" s="87"/>
      <c r="J112" s="88"/>
      <c r="K112" s="88"/>
      <c r="L112" s="87"/>
      <c r="M112" s="88"/>
    </row>
    <row r="113" spans="1:13" x14ac:dyDescent="0.25">
      <c r="A113" s="76"/>
      <c r="B113" s="76"/>
      <c r="C113" s="81"/>
      <c r="D113" s="76"/>
      <c r="E113" s="76"/>
      <c r="F113" s="76"/>
      <c r="G113" s="76"/>
      <c r="H113" s="76"/>
      <c r="I113" s="87"/>
      <c r="J113" s="88"/>
      <c r="K113" s="88"/>
      <c r="L113" s="87"/>
      <c r="M113" s="88"/>
    </row>
    <row r="114" spans="1:13" x14ac:dyDescent="0.25">
      <c r="A114" s="76"/>
      <c r="B114" s="76"/>
      <c r="C114" s="81"/>
      <c r="D114" s="76"/>
      <c r="E114" s="76"/>
      <c r="F114" s="76"/>
      <c r="G114" s="76"/>
      <c r="H114" s="76"/>
      <c r="I114" s="87"/>
      <c r="J114" s="88"/>
      <c r="K114" s="88"/>
      <c r="L114" s="87"/>
      <c r="M114" s="88"/>
    </row>
    <row r="115" spans="1:13" x14ac:dyDescent="0.25">
      <c r="A115" s="76"/>
      <c r="B115" s="76"/>
      <c r="C115" s="81"/>
      <c r="D115" s="76"/>
      <c r="E115" s="76"/>
      <c r="F115" s="76"/>
      <c r="G115" s="76"/>
      <c r="H115" s="76"/>
      <c r="I115" s="87"/>
      <c r="J115" s="88"/>
      <c r="K115" s="88"/>
      <c r="L115" s="87"/>
      <c r="M115" s="88"/>
    </row>
    <row r="116" spans="1:13" x14ac:dyDescent="0.25">
      <c r="A116" s="76"/>
      <c r="B116" s="76"/>
      <c r="C116" s="81"/>
      <c r="D116" s="76"/>
      <c r="E116" s="76"/>
      <c r="F116" s="76"/>
      <c r="G116" s="76"/>
      <c r="H116" s="76"/>
      <c r="I116" s="87"/>
      <c r="J116" s="88"/>
      <c r="K116" s="88"/>
      <c r="L116" s="87"/>
      <c r="M116" s="88"/>
    </row>
    <row r="117" spans="1:13" x14ac:dyDescent="0.25">
      <c r="A117" s="76"/>
      <c r="B117" s="76"/>
      <c r="C117" s="81"/>
      <c r="D117" s="76"/>
      <c r="E117" s="76"/>
      <c r="F117" s="76"/>
      <c r="G117" s="76"/>
      <c r="H117" s="76"/>
      <c r="I117" s="87"/>
      <c r="J117" s="88"/>
      <c r="K117" s="88"/>
      <c r="L117" s="87"/>
      <c r="M117" s="88"/>
    </row>
    <row r="118" spans="1:13" x14ac:dyDescent="0.25">
      <c r="A118" s="76"/>
      <c r="B118" s="76"/>
      <c r="C118" s="81"/>
      <c r="D118" s="76"/>
      <c r="E118" s="76"/>
      <c r="F118" s="76"/>
      <c r="G118" s="76"/>
      <c r="H118" s="76"/>
      <c r="I118" s="87"/>
      <c r="J118" s="88"/>
      <c r="K118" s="88"/>
      <c r="L118" s="87"/>
      <c r="M118" s="88"/>
    </row>
    <row r="119" spans="1:13" x14ac:dyDescent="0.25">
      <c r="A119" s="76"/>
      <c r="B119" s="76"/>
      <c r="C119" s="81"/>
      <c r="D119" s="76"/>
      <c r="E119" s="76"/>
      <c r="F119" s="76"/>
      <c r="G119" s="76"/>
      <c r="H119" s="76"/>
      <c r="I119" s="87"/>
      <c r="J119" s="88"/>
      <c r="K119" s="88"/>
      <c r="L119" s="87"/>
      <c r="M119" s="88"/>
    </row>
    <row r="120" spans="1:13" x14ac:dyDescent="0.25">
      <c r="A120" s="76"/>
      <c r="B120" s="76"/>
      <c r="C120" s="81"/>
      <c r="D120" s="76"/>
      <c r="E120" s="76"/>
      <c r="F120" s="76"/>
      <c r="G120" s="76"/>
      <c r="H120" s="76"/>
      <c r="I120" s="87"/>
      <c r="J120" s="88"/>
      <c r="K120" s="88"/>
      <c r="L120" s="87"/>
      <c r="M120" s="88"/>
    </row>
    <row r="121" spans="1:13" x14ac:dyDescent="0.25">
      <c r="A121" s="76"/>
      <c r="B121" s="76"/>
      <c r="C121" s="81"/>
      <c r="D121" s="76"/>
      <c r="E121" s="76"/>
      <c r="F121" s="76"/>
      <c r="G121" s="76"/>
      <c r="H121" s="76"/>
      <c r="I121" s="87"/>
      <c r="J121" s="88"/>
      <c r="K121" s="88"/>
      <c r="L121" s="87"/>
      <c r="M121" s="88"/>
    </row>
    <row r="122" spans="1:13" x14ac:dyDescent="0.25">
      <c r="C122" s="81"/>
      <c r="D122" s="76"/>
      <c r="E122" s="76"/>
      <c r="F122" s="76"/>
      <c r="G122" s="76"/>
      <c r="H122" s="76"/>
    </row>
    <row r="123" spans="1:13" x14ac:dyDescent="0.25">
      <c r="C123" s="81"/>
      <c r="D123" s="76"/>
      <c r="E123" s="76"/>
      <c r="F123" s="76"/>
      <c r="G123" s="76"/>
      <c r="H123" s="76"/>
    </row>
    <row r="124" spans="1:13" x14ac:dyDescent="0.25">
      <c r="C124" s="81"/>
      <c r="D124" s="76"/>
      <c r="E124" s="76"/>
      <c r="F124" s="76"/>
      <c r="G124" s="76"/>
      <c r="H124" s="76"/>
    </row>
    <row r="125" spans="1:13" x14ac:dyDescent="0.25">
      <c r="C125" s="81"/>
      <c r="D125" s="76"/>
      <c r="E125" s="76"/>
      <c r="F125" s="76"/>
      <c r="G125" s="76"/>
      <c r="H125" s="76"/>
    </row>
  </sheetData>
  <mergeCells count="138">
    <mergeCell ref="N46:N47"/>
    <mergeCell ref="N48:N49"/>
    <mergeCell ref="N50:N51"/>
    <mergeCell ref="N8:N9"/>
    <mergeCell ref="N10:N11"/>
    <mergeCell ref="N12:N13"/>
    <mergeCell ref="N14:N15"/>
    <mergeCell ref="N18:N19"/>
    <mergeCell ref="L24:L27"/>
    <mergeCell ref="N42:N43"/>
    <mergeCell ref="N38:N39"/>
    <mergeCell ref="N40:N41"/>
    <mergeCell ref="N28:N29"/>
    <mergeCell ref="N32:N33"/>
    <mergeCell ref="N30:N31"/>
    <mergeCell ref="N44:N45"/>
    <mergeCell ref="N16:N17"/>
    <mergeCell ref="N22:N23"/>
    <mergeCell ref="N20:N21"/>
    <mergeCell ref="N26:N27"/>
    <mergeCell ref="N24:N25"/>
    <mergeCell ref="N36:N37"/>
    <mergeCell ref="N34:N35"/>
    <mergeCell ref="M20:M21"/>
    <mergeCell ref="C26:C27"/>
    <mergeCell ref="D26:D27"/>
    <mergeCell ref="E26:E27"/>
    <mergeCell ref="L28:L33"/>
    <mergeCell ref="L38:L45"/>
    <mergeCell ref="B34:B37"/>
    <mergeCell ref="C34:C35"/>
    <mergeCell ref="E34:E35"/>
    <mergeCell ref="L34:L37"/>
    <mergeCell ref="C36:C37"/>
    <mergeCell ref="E32:E33"/>
    <mergeCell ref="D30:D31"/>
    <mergeCell ref="C28:C29"/>
    <mergeCell ref="D28:D29"/>
    <mergeCell ref="E28:E29"/>
    <mergeCell ref="C32:C33"/>
    <mergeCell ref="C30:C31"/>
    <mergeCell ref="B16:B19"/>
    <mergeCell ref="C16:C17"/>
    <mergeCell ref="D16:D17"/>
    <mergeCell ref="E16:E17"/>
    <mergeCell ref="L16:L19"/>
    <mergeCell ref="M16:M17"/>
    <mergeCell ref="D20:D21"/>
    <mergeCell ref="L20:L23"/>
    <mergeCell ref="C8:C9"/>
    <mergeCell ref="D22:D23"/>
    <mergeCell ref="M14:M15"/>
    <mergeCell ref="B20:B23"/>
    <mergeCell ref="D10:D11"/>
    <mergeCell ref="D12:D13"/>
    <mergeCell ref="D14:D15"/>
    <mergeCell ref="E10:E11"/>
    <mergeCell ref="E12:E13"/>
    <mergeCell ref="M18:M19"/>
    <mergeCell ref="B8:B15"/>
    <mergeCell ref="C10:C11"/>
    <mergeCell ref="M22:M23"/>
    <mergeCell ref="M8:M9"/>
    <mergeCell ref="D8:D9"/>
    <mergeCell ref="E8:E9"/>
    <mergeCell ref="M12:M13"/>
    <mergeCell ref="M34:M35"/>
    <mergeCell ref="M42:M43"/>
    <mergeCell ref="M38:M39"/>
    <mergeCell ref="M40:M41"/>
    <mergeCell ref="M36:M37"/>
    <mergeCell ref="E30:E31"/>
    <mergeCell ref="E48:E51"/>
    <mergeCell ref="L8:L15"/>
    <mergeCell ref="M10:M11"/>
    <mergeCell ref="M50:M51"/>
    <mergeCell ref="M44:M45"/>
    <mergeCell ref="L46:L51"/>
    <mergeCell ref="M46:M47"/>
    <mergeCell ref="M48:M49"/>
    <mergeCell ref="A52:K52"/>
    <mergeCell ref="C48:C49"/>
    <mergeCell ref="E36:E37"/>
    <mergeCell ref="A34:A51"/>
    <mergeCell ref="C42:C43"/>
    <mergeCell ref="D34:D35"/>
    <mergeCell ref="D36:D37"/>
    <mergeCell ref="D42:D43"/>
    <mergeCell ref="E42:E43"/>
    <mergeCell ref="D48:D51"/>
    <mergeCell ref="D40:D41"/>
    <mergeCell ref="E40:E41"/>
    <mergeCell ref="C44:C45"/>
    <mergeCell ref="D44:D45"/>
    <mergeCell ref="E44:E45"/>
    <mergeCell ref="E38:E39"/>
    <mergeCell ref="C40:C41"/>
    <mergeCell ref="B46:B51"/>
    <mergeCell ref="C46:C47"/>
    <mergeCell ref="C50:C51"/>
    <mergeCell ref="B38:B45"/>
    <mergeCell ref="C38:C39"/>
    <mergeCell ref="D38:D39"/>
    <mergeCell ref="A28:A33"/>
    <mergeCell ref="B28:B33"/>
    <mergeCell ref="D32:D33"/>
    <mergeCell ref="M30:M31"/>
    <mergeCell ref="M32:M33"/>
    <mergeCell ref="M24:M25"/>
    <mergeCell ref="M26:M27"/>
    <mergeCell ref="M28:M29"/>
    <mergeCell ref="L6:M6"/>
    <mergeCell ref="A8:A27"/>
    <mergeCell ref="B24:B27"/>
    <mergeCell ref="C24:C25"/>
    <mergeCell ref="D24:D25"/>
    <mergeCell ref="E24:E25"/>
    <mergeCell ref="D18:D19"/>
    <mergeCell ref="E18:E19"/>
    <mergeCell ref="C22:C23"/>
    <mergeCell ref="E20:E21"/>
    <mergeCell ref="C20:C21"/>
    <mergeCell ref="E22:E23"/>
    <mergeCell ref="C12:C13"/>
    <mergeCell ref="C14:C15"/>
    <mergeCell ref="C18:C19"/>
    <mergeCell ref="E14:E15"/>
    <mergeCell ref="A1:B4"/>
    <mergeCell ref="C1:N1"/>
    <mergeCell ref="C2:N2"/>
    <mergeCell ref="D3:N3"/>
    <mergeCell ref="D4:N4"/>
    <mergeCell ref="N6:N7"/>
    <mergeCell ref="C6:C7"/>
    <mergeCell ref="D6:E6"/>
    <mergeCell ref="F6:K6"/>
    <mergeCell ref="A6:A7"/>
    <mergeCell ref="B6:B7"/>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GESTIÓN </vt:lpstr>
      <vt:lpstr>INVERSIÓN</vt:lpstr>
      <vt:lpstr>ACTIVIDADES </vt:lpstr>
      <vt:lpstr>'ACTIVIDADES '!Área_de_impresión</vt:lpstr>
      <vt:lpstr>'GESTIÓN '!Área_de_impresión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MARCELA.REYES</cp:lastModifiedBy>
  <cp:lastPrinted>2014-02-14T15:16:27Z</cp:lastPrinted>
  <dcterms:created xsi:type="dcterms:W3CDTF">2010-03-25T16:40:43Z</dcterms:created>
  <dcterms:modified xsi:type="dcterms:W3CDTF">2019-02-27T20:45:08Z</dcterms:modified>
</cp:coreProperties>
</file>