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1132\"/>
    </mc:Choice>
  </mc:AlternateContent>
  <xr:revisionPtr revIDLastSave="0" documentId="8_{A37CD784-5FD9-4A4D-B0B9-083A9991CFE1}" xr6:coauthVersionLast="36" xr6:coauthVersionMax="36" xr10:uidLastSave="{00000000-0000-0000-0000-000000000000}"/>
  <bookViews>
    <workbookView xWindow="0" yWindow="0" windowWidth="24000" windowHeight="10920" tabRatio="630" xr2:uid="{00000000-000D-0000-FFFF-FFFF00000000}"/>
  </bookViews>
  <sheets>
    <sheet name="GESTIÓN" sheetId="5" r:id="rId1"/>
    <sheet name="INVERSION" sheetId="10" r:id="rId2"/>
    <sheet name="ACTIVIDADES " sheetId="11" r:id="rId3"/>
    <sheet name="TERRITORIALIZACIÓN" sheetId="12" r:id="rId4"/>
  </sheets>
  <externalReferences>
    <externalReference r:id="rId5"/>
    <externalReference r:id="rId6"/>
  </externalReferences>
  <definedNames>
    <definedName name="_xlnm._FilterDatabase" localSheetId="0" hidden="1">GESTIÓN!$A$13:$AT$28</definedName>
    <definedName name="_xlnm.Print_Area" localSheetId="0">GESTIÓN!$A$1:$AR$28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7" i="12" l="1"/>
  <c r="E108" i="12"/>
  <c r="E144" i="12" s="1"/>
  <c r="F108" i="12"/>
  <c r="F144" i="12" s="1"/>
  <c r="G108" i="12"/>
  <c r="G144" i="12" s="1"/>
  <c r="H144" i="12"/>
  <c r="I144" i="12"/>
  <c r="J144" i="12"/>
  <c r="S8" i="11" l="1"/>
  <c r="S9" i="11"/>
  <c r="S10" i="11"/>
  <c r="S11" i="11"/>
  <c r="S12" i="11"/>
  <c r="S13" i="11"/>
  <c r="S14" i="11"/>
  <c r="S15" i="11"/>
  <c r="S16" i="11"/>
  <c r="S17" i="11"/>
  <c r="S18" i="11"/>
  <c r="S19" i="11"/>
  <c r="U18" i="11" s="1"/>
  <c r="S20" i="11"/>
  <c r="S21" i="11"/>
  <c r="U20" i="11" s="1"/>
  <c r="S22" i="11"/>
  <c r="S23" i="11"/>
  <c r="U22" i="11" s="1"/>
  <c r="T22" i="11" s="1"/>
  <c r="S24" i="11"/>
  <c r="S25" i="11"/>
  <c r="U24" i="11" s="1"/>
  <c r="S26" i="11"/>
  <c r="U26" i="11"/>
  <c r="S27" i="11"/>
  <c r="S28" i="11"/>
  <c r="S29" i="11"/>
  <c r="U28" i="11" s="1"/>
  <c r="S30" i="11"/>
  <c r="S31" i="11"/>
  <c r="U30" i="11" s="1"/>
  <c r="S32" i="11"/>
  <c r="U32" i="11"/>
  <c r="S33" i="11"/>
  <c r="S34" i="11"/>
  <c r="S35" i="11"/>
  <c r="U34" i="11" s="1"/>
  <c r="S36" i="11"/>
  <c r="S37" i="11"/>
  <c r="U36" i="11" s="1"/>
  <c r="S38" i="11"/>
  <c r="S39" i="11"/>
  <c r="U38" i="11" s="1"/>
  <c r="S40" i="11"/>
  <c r="S41" i="11"/>
  <c r="U40" i="11" s="1"/>
  <c r="T40" i="11" s="1"/>
  <c r="S42" i="11"/>
  <c r="S43" i="11"/>
  <c r="U42" i="11" s="1"/>
  <c r="S44" i="11"/>
  <c r="U44" i="11"/>
  <c r="S45" i="11"/>
  <c r="S46" i="11"/>
  <c r="U46" i="11"/>
  <c r="S47" i="11"/>
  <c r="S49" i="11"/>
  <c r="U48" i="11" s="1"/>
  <c r="U50" i="11"/>
  <c r="S51" i="11"/>
  <c r="S52" i="11"/>
  <c r="S53" i="11"/>
  <c r="U52" i="11" s="1"/>
  <c r="S54" i="11"/>
  <c r="S55" i="11"/>
  <c r="U54" i="11" s="1"/>
  <c r="T52" i="11" s="1"/>
  <c r="S56" i="11"/>
  <c r="S57" i="11"/>
  <c r="U56" i="11" s="1"/>
  <c r="S58" i="11"/>
  <c r="S59" i="11"/>
  <c r="U58" i="11" s="1"/>
  <c r="S60" i="11"/>
  <c r="S61" i="11"/>
  <c r="U60" i="11" s="1"/>
  <c r="S62" i="11"/>
  <c r="S63" i="11"/>
  <c r="U62" i="11" s="1"/>
  <c r="T62" i="11" s="1"/>
  <c r="S64" i="11"/>
  <c r="S65" i="11"/>
  <c r="U64" i="11" s="1"/>
  <c r="S66" i="11"/>
  <c r="S67" i="11"/>
  <c r="U66" i="11" s="1"/>
  <c r="S68" i="11"/>
  <c r="S69" i="11"/>
  <c r="U68" i="11" s="1"/>
  <c r="S70" i="11"/>
  <c r="U70" i="11"/>
  <c r="S71" i="11"/>
  <c r="S72" i="11"/>
  <c r="S73" i="11"/>
  <c r="U72" i="11" s="1"/>
  <c r="S74" i="11"/>
  <c r="S75" i="11"/>
  <c r="U74" i="11" s="1"/>
  <c r="S76" i="11"/>
  <c r="S77" i="11"/>
  <c r="U76" i="11" s="1"/>
  <c r="S78" i="11"/>
  <c r="S79" i="11"/>
  <c r="U78" i="11" s="1"/>
  <c r="S80" i="11"/>
  <c r="S81" i="11"/>
  <c r="U80" i="11" s="1"/>
  <c r="S82" i="11"/>
  <c r="S83" i="11"/>
  <c r="U82" i="11" s="1"/>
  <c r="S84" i="11"/>
  <c r="S85" i="11"/>
  <c r="U84" i="11" s="1"/>
  <c r="L101" i="10"/>
  <c r="L99" i="10"/>
  <c r="K101" i="10"/>
  <c r="K99" i="10"/>
  <c r="J101" i="10"/>
  <c r="J99" i="10"/>
  <c r="M22" i="5"/>
  <c r="T70" i="11" l="1"/>
  <c r="T64" i="11"/>
  <c r="T36" i="11"/>
  <c r="T76" i="11"/>
  <c r="T42" i="11"/>
  <c r="T48" i="11"/>
  <c r="T80" i="11"/>
  <c r="T56" i="11"/>
  <c r="T26" i="11"/>
  <c r="U86" i="11"/>
  <c r="T18" i="11"/>
  <c r="N26" i="5"/>
  <c r="AT26" i="5"/>
  <c r="T86" i="11" l="1"/>
  <c r="S19" i="5"/>
  <c r="X19" i="5" s="1"/>
  <c r="AB99" i="10" l="1"/>
  <c r="AB101" i="10" s="1"/>
  <c r="AA99" i="10"/>
  <c r="AA101" i="10" s="1"/>
  <c r="Z99" i="10"/>
  <c r="Z101" i="10" s="1"/>
  <c r="Y99" i="10"/>
  <c r="Y101" i="10" s="1"/>
  <c r="X99" i="10"/>
  <c r="X101" i="10" s="1"/>
  <c r="W99" i="10"/>
  <c r="W101" i="10" s="1"/>
  <c r="V99" i="10"/>
  <c r="V101" i="10" s="1"/>
  <c r="U99" i="10"/>
  <c r="U101" i="10" s="1"/>
  <c r="T99" i="10"/>
  <c r="T101" i="10" s="1"/>
  <c r="S99" i="10"/>
  <c r="S101" i="10" s="1"/>
  <c r="R99" i="10"/>
  <c r="R101" i="10" s="1"/>
  <c r="Q99" i="10"/>
  <c r="Q101" i="10" s="1"/>
  <c r="P99" i="10"/>
  <c r="P101" i="10" s="1"/>
  <c r="O99" i="10"/>
  <c r="O101" i="10" s="1"/>
  <c r="N99" i="10"/>
  <c r="N101" i="10" s="1"/>
  <c r="M99" i="10"/>
  <c r="M101" i="10" s="1"/>
  <c r="I99" i="10"/>
  <c r="H99" i="10"/>
  <c r="AB98" i="10"/>
  <c r="AA98" i="10"/>
  <c r="Z98" i="10"/>
  <c r="Y98" i="10"/>
  <c r="W98" i="10"/>
  <c r="V98" i="10"/>
  <c r="U98" i="10"/>
  <c r="T98" i="10"/>
  <c r="S98" i="10"/>
  <c r="R98" i="10"/>
  <c r="Q98" i="10"/>
  <c r="P98" i="10"/>
  <c r="O98" i="10"/>
  <c r="N98" i="10"/>
  <c r="M98" i="10"/>
  <c r="I98" i="10"/>
  <c r="H98" i="10"/>
  <c r="AB97" i="10"/>
  <c r="AA97" i="10"/>
  <c r="Z97" i="10"/>
  <c r="Y97" i="10"/>
  <c r="V97" i="10"/>
  <c r="U97" i="10"/>
  <c r="T97" i="10"/>
  <c r="S97" i="10"/>
  <c r="R97" i="10"/>
  <c r="Q97" i="10"/>
  <c r="P97" i="10"/>
  <c r="O97" i="10"/>
  <c r="N97" i="10"/>
  <c r="M97" i="10"/>
  <c r="I97" i="10"/>
  <c r="H97" i="10"/>
  <c r="AB92" i="10"/>
  <c r="AA92" i="10"/>
  <c r="Z92" i="10"/>
  <c r="Y92" i="10"/>
  <c r="W92" i="10"/>
  <c r="V92" i="10"/>
  <c r="U92" i="10"/>
  <c r="T92" i="10"/>
  <c r="S92" i="10"/>
  <c r="R92" i="10"/>
  <c r="Q92" i="10"/>
  <c r="P92" i="10"/>
  <c r="O92" i="10"/>
  <c r="N92" i="10"/>
  <c r="M92" i="10"/>
  <c r="I92" i="10"/>
  <c r="H92" i="10"/>
  <c r="AB91" i="10"/>
  <c r="AA91" i="10"/>
  <c r="Z91" i="10"/>
  <c r="Y91" i="10"/>
  <c r="V91" i="10"/>
  <c r="U91" i="10"/>
  <c r="T91" i="10"/>
  <c r="S91" i="10"/>
  <c r="R91" i="10"/>
  <c r="Q91" i="10"/>
  <c r="P91" i="10"/>
  <c r="O91" i="10"/>
  <c r="N91" i="10"/>
  <c r="M91" i="10"/>
  <c r="I91" i="10"/>
  <c r="H91" i="10"/>
  <c r="AB86" i="10"/>
  <c r="AA86" i="10"/>
  <c r="Z86" i="10"/>
  <c r="Y86" i="10"/>
  <c r="W86" i="10"/>
  <c r="V86" i="10"/>
  <c r="U86" i="10"/>
  <c r="T86" i="10"/>
  <c r="S86" i="10"/>
  <c r="R86" i="10"/>
  <c r="Q86" i="10"/>
  <c r="P86" i="10"/>
  <c r="O86" i="10"/>
  <c r="N86" i="10"/>
  <c r="M86" i="10"/>
  <c r="I86" i="10"/>
  <c r="H86" i="10"/>
  <c r="AA85" i="10"/>
  <c r="Z85" i="10"/>
  <c r="Y85" i="10"/>
  <c r="V85" i="10"/>
  <c r="U85" i="10"/>
  <c r="T85" i="10"/>
  <c r="S85" i="10"/>
  <c r="R85" i="10"/>
  <c r="Q85" i="10"/>
  <c r="P85" i="10"/>
  <c r="O85" i="10"/>
  <c r="N85" i="10"/>
  <c r="M85" i="10"/>
  <c r="I85" i="10"/>
  <c r="H85" i="10"/>
  <c r="AB80" i="10"/>
  <c r="AA80" i="10"/>
  <c r="Z80" i="10"/>
  <c r="Y80" i="10"/>
  <c r="W80" i="10"/>
  <c r="V80" i="10"/>
  <c r="U80" i="10"/>
  <c r="T80" i="10"/>
  <c r="S80" i="10"/>
  <c r="R80" i="10"/>
  <c r="Q80" i="10"/>
  <c r="P80" i="10"/>
  <c r="O80" i="10"/>
  <c r="N80" i="10"/>
  <c r="M80" i="10"/>
  <c r="I80" i="10"/>
  <c r="H80" i="10"/>
  <c r="AB79" i="10"/>
  <c r="AA79" i="10"/>
  <c r="Z79" i="10"/>
  <c r="Y79" i="10"/>
  <c r="V79" i="10"/>
  <c r="U79" i="10"/>
  <c r="T79" i="10"/>
  <c r="S79" i="10"/>
  <c r="R79" i="10"/>
  <c r="Q79" i="10"/>
  <c r="P79" i="10"/>
  <c r="O79" i="10"/>
  <c r="N79" i="10"/>
  <c r="M79" i="10"/>
  <c r="I79" i="10"/>
  <c r="H79" i="10"/>
  <c r="AB74" i="10"/>
  <c r="AA74" i="10"/>
  <c r="Z74" i="10"/>
  <c r="Y74" i="10"/>
  <c r="W74" i="10"/>
  <c r="V74" i="10"/>
  <c r="U74" i="10"/>
  <c r="T74" i="10"/>
  <c r="S74" i="10"/>
  <c r="R74" i="10"/>
  <c r="Q74" i="10"/>
  <c r="P74" i="10"/>
  <c r="O74" i="10"/>
  <c r="N74" i="10"/>
  <c r="M74" i="10"/>
  <c r="I74" i="10"/>
  <c r="H74" i="10"/>
  <c r="AB73" i="10"/>
  <c r="AA73" i="10"/>
  <c r="Z73" i="10"/>
  <c r="Y73" i="10"/>
  <c r="V73" i="10"/>
  <c r="U73" i="10"/>
  <c r="T73" i="10"/>
  <c r="S73" i="10"/>
  <c r="R73" i="10"/>
  <c r="Q73" i="10"/>
  <c r="P73" i="10"/>
  <c r="O73" i="10"/>
  <c r="N73" i="10"/>
  <c r="M73" i="10"/>
  <c r="I73" i="10"/>
  <c r="H73" i="10"/>
  <c r="AB68" i="10"/>
  <c r="AA68" i="10"/>
  <c r="Z68" i="10"/>
  <c r="Y68" i="10"/>
  <c r="W68" i="10"/>
  <c r="V68" i="10"/>
  <c r="U68" i="10"/>
  <c r="T68" i="10"/>
  <c r="S68" i="10"/>
  <c r="R68" i="10"/>
  <c r="Q68" i="10"/>
  <c r="P68" i="10"/>
  <c r="O68" i="10"/>
  <c r="N68" i="10"/>
  <c r="M68" i="10"/>
  <c r="I68" i="10"/>
  <c r="H68" i="10"/>
  <c r="AB67" i="10"/>
  <c r="AA67" i="10"/>
  <c r="Z67" i="10"/>
  <c r="Y67" i="10"/>
  <c r="V67" i="10"/>
  <c r="U67" i="10"/>
  <c r="T67" i="10"/>
  <c r="S67" i="10"/>
  <c r="R67" i="10"/>
  <c r="Q67" i="10"/>
  <c r="P67" i="10"/>
  <c r="O67" i="10"/>
  <c r="N67" i="10"/>
  <c r="M67" i="10"/>
  <c r="I67" i="10"/>
  <c r="AB62" i="10"/>
  <c r="AA62" i="10"/>
  <c r="Z62" i="10"/>
  <c r="Y62" i="10"/>
  <c r="W62" i="10"/>
  <c r="V62" i="10"/>
  <c r="U62" i="10"/>
  <c r="T62" i="10"/>
  <c r="S62" i="10"/>
  <c r="R62" i="10"/>
  <c r="Q62" i="10"/>
  <c r="P62" i="10"/>
  <c r="O62" i="10"/>
  <c r="N62" i="10"/>
  <c r="M62" i="10"/>
  <c r="I62" i="10"/>
  <c r="H62" i="10"/>
  <c r="AB61" i="10"/>
  <c r="AA61" i="10"/>
  <c r="Z61" i="10"/>
  <c r="Y61" i="10"/>
  <c r="V61" i="10"/>
  <c r="U61" i="10"/>
  <c r="T61" i="10"/>
  <c r="S61" i="10"/>
  <c r="R61" i="10"/>
  <c r="Q61" i="10"/>
  <c r="P61" i="10"/>
  <c r="O61" i="10"/>
  <c r="N61" i="10"/>
  <c r="M61" i="10"/>
  <c r="I61" i="10"/>
  <c r="H61" i="10"/>
  <c r="AB56" i="10"/>
  <c r="AA56" i="10"/>
  <c r="Z56" i="10"/>
  <c r="Y56" i="10"/>
  <c r="W56" i="10"/>
  <c r="V56" i="10"/>
  <c r="U56" i="10"/>
  <c r="T56" i="10"/>
  <c r="S56" i="10"/>
  <c r="R56" i="10"/>
  <c r="Q56" i="10"/>
  <c r="P56" i="10"/>
  <c r="O56" i="10"/>
  <c r="N56" i="10"/>
  <c r="M56" i="10"/>
  <c r="I56" i="10"/>
  <c r="H56" i="10"/>
  <c r="AB55" i="10"/>
  <c r="AA55" i="10"/>
  <c r="Z55" i="10"/>
  <c r="Y55" i="10"/>
  <c r="V55" i="10"/>
  <c r="U55" i="10"/>
  <c r="T55" i="10"/>
  <c r="S55" i="10"/>
  <c r="R55" i="10"/>
  <c r="Q55" i="10"/>
  <c r="P55" i="10"/>
  <c r="O55" i="10"/>
  <c r="N55" i="10"/>
  <c r="M55" i="10"/>
  <c r="I55" i="10"/>
  <c r="H55" i="10"/>
  <c r="AB50" i="10"/>
  <c r="AA50" i="10"/>
  <c r="Z50" i="10"/>
  <c r="Y50" i="10"/>
  <c r="W50" i="10"/>
  <c r="V50" i="10"/>
  <c r="U50" i="10"/>
  <c r="T50" i="10"/>
  <c r="S50" i="10"/>
  <c r="R50" i="10"/>
  <c r="Q50" i="10"/>
  <c r="P50" i="10"/>
  <c r="O50" i="10"/>
  <c r="N50" i="10"/>
  <c r="M50" i="10"/>
  <c r="I50" i="10"/>
  <c r="H50" i="10"/>
  <c r="AB49" i="10"/>
  <c r="AA49" i="10"/>
  <c r="Z49" i="10"/>
  <c r="Y49" i="10"/>
  <c r="V49" i="10"/>
  <c r="U49" i="10"/>
  <c r="T49" i="10"/>
  <c r="S49" i="10"/>
  <c r="R49" i="10"/>
  <c r="Q49" i="10"/>
  <c r="P49" i="10"/>
  <c r="O49" i="10"/>
  <c r="N49" i="10"/>
  <c r="M49" i="10"/>
  <c r="I49" i="10"/>
  <c r="H49" i="10"/>
  <c r="AB44" i="10"/>
  <c r="AA44" i="10"/>
  <c r="Z44" i="10"/>
  <c r="Y44" i="10"/>
  <c r="W44" i="10"/>
  <c r="V44" i="10"/>
  <c r="U44" i="10"/>
  <c r="T44" i="10"/>
  <c r="S44" i="10"/>
  <c r="R44" i="10"/>
  <c r="Q44" i="10"/>
  <c r="P44" i="10"/>
  <c r="O44" i="10"/>
  <c r="N44" i="10"/>
  <c r="M44" i="10"/>
  <c r="I44" i="10"/>
  <c r="H44" i="10"/>
  <c r="AB43" i="10"/>
  <c r="AA43" i="10"/>
  <c r="Z43" i="10"/>
  <c r="Y43" i="10"/>
  <c r="V43" i="10"/>
  <c r="U43" i="10"/>
  <c r="T43" i="10"/>
  <c r="S43" i="10"/>
  <c r="R43" i="10"/>
  <c r="Q43" i="10"/>
  <c r="P43" i="10"/>
  <c r="O43" i="10"/>
  <c r="N43" i="10"/>
  <c r="M43" i="10"/>
  <c r="I43" i="10"/>
  <c r="H43" i="10"/>
  <c r="V38" i="10"/>
  <c r="U38" i="10"/>
  <c r="T38" i="10"/>
  <c r="S38" i="10"/>
  <c r="R38" i="10"/>
  <c r="Q38" i="10"/>
  <c r="P38" i="10"/>
  <c r="O38" i="10"/>
  <c r="N38" i="10"/>
  <c r="M38" i="10"/>
  <c r="I38" i="10"/>
  <c r="H38" i="10"/>
  <c r="V37" i="10"/>
  <c r="U37" i="10"/>
  <c r="T37" i="10"/>
  <c r="S37" i="10"/>
  <c r="R37" i="10"/>
  <c r="Q37" i="10"/>
  <c r="P37" i="10"/>
  <c r="O37" i="10"/>
  <c r="N37" i="10"/>
  <c r="M37" i="10"/>
  <c r="I37" i="10"/>
  <c r="H37" i="10"/>
  <c r="AB32" i="10"/>
  <c r="W32" i="10"/>
  <c r="V32" i="10"/>
  <c r="U32" i="10"/>
  <c r="T32" i="10"/>
  <c r="S32" i="10"/>
  <c r="R32" i="10"/>
  <c r="M32" i="10"/>
  <c r="I32" i="10"/>
  <c r="H32" i="10"/>
  <c r="AB31" i="10"/>
  <c r="R31" i="10"/>
  <c r="M31" i="10"/>
  <c r="I31" i="10"/>
  <c r="H31" i="10"/>
  <c r="AB26" i="10"/>
  <c r="AA26" i="10"/>
  <c r="Z26" i="10"/>
  <c r="Y26" i="10"/>
  <c r="W26" i="10"/>
  <c r="V26" i="10"/>
  <c r="U26" i="10"/>
  <c r="T26" i="10"/>
  <c r="S26" i="10"/>
  <c r="R26" i="10"/>
  <c r="Q26" i="10"/>
  <c r="P26" i="10"/>
  <c r="O26" i="10"/>
  <c r="N26" i="10"/>
  <c r="M26" i="10"/>
  <c r="I26" i="10"/>
  <c r="H26" i="10"/>
  <c r="AB25" i="10"/>
  <c r="AA25" i="10"/>
  <c r="Z25" i="10"/>
  <c r="Y25" i="10"/>
  <c r="V25" i="10"/>
  <c r="U25" i="10"/>
  <c r="T25" i="10"/>
  <c r="S25" i="10"/>
  <c r="R25" i="10"/>
  <c r="Q25" i="10"/>
  <c r="P25" i="10"/>
  <c r="O25" i="10"/>
  <c r="N25" i="10"/>
  <c r="M25" i="10"/>
  <c r="I25" i="10"/>
  <c r="H25" i="10"/>
  <c r="AB20" i="10"/>
  <c r="AA20" i="10"/>
  <c r="Z20" i="10"/>
  <c r="Y20" i="10"/>
  <c r="W20" i="10"/>
  <c r="V20" i="10"/>
  <c r="U20" i="10"/>
  <c r="T20" i="10"/>
  <c r="S20" i="10"/>
  <c r="R20" i="10"/>
  <c r="Q20" i="10"/>
  <c r="P20" i="10"/>
  <c r="O20" i="10"/>
  <c r="N20" i="10"/>
  <c r="M20" i="10"/>
  <c r="I20" i="10"/>
  <c r="H20" i="10"/>
  <c r="AB19" i="10"/>
  <c r="AA19" i="10"/>
  <c r="Z19" i="10"/>
  <c r="Y19" i="10"/>
  <c r="V19" i="10"/>
  <c r="U19" i="10"/>
  <c r="T19" i="10"/>
  <c r="S19" i="10"/>
  <c r="R19" i="10"/>
  <c r="Q19" i="10"/>
  <c r="P19" i="10"/>
  <c r="O19" i="10"/>
  <c r="N19" i="10"/>
  <c r="M19" i="10"/>
  <c r="I19" i="10"/>
  <c r="H19" i="10"/>
  <c r="W14" i="10"/>
  <c r="R14" i="10"/>
  <c r="H14" i="10"/>
  <c r="I101" i="10" l="1"/>
  <c r="H101" i="10"/>
  <c r="N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sharedStrings.xml><?xml version="1.0" encoding="utf-8"?>
<sst xmlns="http://schemas.openxmlformats.org/spreadsheetml/2006/main" count="1048" uniqueCount="466">
  <si>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</si>
  <si>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</si>
  <si>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</si>
  <si>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</si>
  <si>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</si>
  <si>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</si>
  <si>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</si>
  <si>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</si>
  <si>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</si>
  <si>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</si>
  <si>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</si>
  <si>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</si>
  <si>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</si>
  <si>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</si>
  <si>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</si>
  <si>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</si>
  <si>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</si>
  <si>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</si>
  <si>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</si>
  <si>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</si>
  <si>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</si>
  <si>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</si>
  <si>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</si>
  <si>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</si>
  <si>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</si>
  <si>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</si>
  <si>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</si>
  <si>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</si>
  <si>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</si>
  <si>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</si>
  <si>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</si>
  <si>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</si>
  <si>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</si>
  <si>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</si>
  <si>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</si>
  <si>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</si>
  <si>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Magnitud Vigencia</t>
  </si>
  <si>
    <t>Recursos Vigencia</t>
  </si>
  <si>
    <t>Magnitud Reservas</t>
  </si>
  <si>
    <t>Reservas Presupuestales</t>
  </si>
  <si>
    <t>Total Magnitud MP1</t>
  </si>
  <si>
    <t>Total Recursos Vigencia MP1</t>
  </si>
  <si>
    <t>Total Reservas MP1</t>
  </si>
  <si>
    <t>TOTALES - PROYECTO</t>
  </si>
  <si>
    <t>1, COD. META</t>
  </si>
  <si>
    <t>2, Meta Proyecto</t>
  </si>
  <si>
    <t>3, Nombre -Punto de inversión (Localidad, Especial, Distrital)</t>
  </si>
  <si>
    <t>4, Variable</t>
  </si>
  <si>
    <t>6,3 Actualización Septiembre</t>
  </si>
  <si>
    <t>6,4 Actualización Diciembre</t>
  </si>
  <si>
    <t>7,3 Seguimiento Septiembre</t>
  </si>
  <si>
    <t>7,4 Seguimiento Diciembre</t>
  </si>
  <si>
    <t>8, LOCALIZACIÓN GEOGRÁFICA</t>
  </si>
  <si>
    <t>8,1 LOCALIDADES</t>
  </si>
  <si>
    <t>8,2 UPZ</t>
  </si>
  <si>
    <t>8,3 BARRIO</t>
  </si>
  <si>
    <t>8,4 PUNTO, LÍNEA O POLÍGONO</t>
  </si>
  <si>
    <t>8,5 ÁREA DE INFLUENCIA</t>
  </si>
  <si>
    <t>9,1 NUMERO DE HOMBRES</t>
  </si>
  <si>
    <t>9,2 NUMERO DE MUJERES</t>
  </si>
  <si>
    <t>9,3 GRUPO ETARIO</t>
  </si>
  <si>
    <t>9,4 CONDICION POBLACIONAL</t>
  </si>
  <si>
    <t>9,5 GRUPOS ETNICOS</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</si>
  <si>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</si>
  <si>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</si>
  <si>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</si>
  <si>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</si>
  <si>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</si>
  <si>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</si>
  <si>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</si>
  <si>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</si>
  <si>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</si>
  <si>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</si>
  <si>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</si>
  <si>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</si>
  <si>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</si>
  <si>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</si>
  <si>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</si>
  <si>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</si>
  <si>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</si>
  <si>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</si>
  <si>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</si>
  <si>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</si>
  <si>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</si>
  <si>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</si>
  <si>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</si>
  <si>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</si>
  <si>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</si>
  <si>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</si>
  <si>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</si>
  <si>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</si>
  <si>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</si>
  <si>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</si>
  <si>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 2, META PLAN DE DESARROLLO</t>
  </si>
  <si>
    <t>2,2  META PLAN DE DESARROLLO</t>
  </si>
  <si>
    <t>3, INDICADOR ASOCIADO A LA META PLAN DE DESARROLLO</t>
  </si>
  <si>
    <t>3,1 COD.</t>
  </si>
  <si>
    <t>3,2 INDICADOR</t>
  </si>
  <si>
    <t>3,3 UNIDAD DE MEDIDA</t>
  </si>
  <si>
    <t>3,4 TIPOLOGÍA</t>
  </si>
  <si>
    <t>3,5 MAGNITUD PD</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</si>
  <si>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</si>
  <si>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</si>
  <si>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</si>
  <si>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</si>
  <si>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</si>
  <si>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</si>
  <si>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</si>
  <si>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</si>
  <si>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</si>
  <si>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</si>
  <si>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</si>
  <si>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</si>
  <si>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Mejorar la configuración de la Estructura Ecológica Principal - EEP</t>
  </si>
  <si>
    <t>Evaluar técnicamente el 100 por ciento de sectores definidos (100 ha) para la gestión de declaratoria como área protegida y elementos conectores de la EEP</t>
  </si>
  <si>
    <t>Constante</t>
  </si>
  <si>
    <t>Incremental</t>
  </si>
  <si>
    <t>Suma</t>
  </si>
  <si>
    <t>Manejar integralmente 800 hectáreas de Parque Ecológico Distrital de Montaña y áreas de interés ambiental</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</si>
  <si>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</si>
  <si>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</si>
  <si>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</si>
  <si>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Gestión de 100 hectáreas para la declaratoria</t>
  </si>
  <si>
    <t>Consolidación de áreas protegidas y otras de interés ambiental para el disfrute ciudadano</t>
  </si>
  <si>
    <t>Habilitar    1 espacio público de infraestructura para el disfrute ciudadano y gestionar en otras áreas de interés ambiental.</t>
  </si>
  <si>
    <t xml:space="preserve">Adquirir 60 hectáreas en áreas protegidas y áreas de interés ambiental.
</t>
  </si>
  <si>
    <t>Recuperar y viabilizar  115  hectáreas de suelo de protección por riesgo como uso de espacio público para la ciudad.</t>
  </si>
  <si>
    <t>Recuperar, rehabilitar o restaurar  200 hectáreas nuevas  en cerros orientales, ríos y quebradas, humedales, bosques, páramos o zonas de alto riesgo no mitigables que aportan a la conectividad ecológica de la región</t>
  </si>
  <si>
    <t xml:space="preserve">Implementar 4 programas de monitoreo asociados a elementos de la Estructura Ecológica Principal  </t>
  </si>
  <si>
    <t>Mejoramiento de la calidad ambiental del territorio rural</t>
  </si>
  <si>
    <t xml:space="preserve"> Aumentar a 200 hectáreas las áreas con procesos de restauración ecológica participativa o conservación y/o mantenimiento en la ruralidad de Bogotana.</t>
  </si>
  <si>
    <t>Adaptación al Cambio Climático en el Distrito Capital y la Región</t>
  </si>
  <si>
    <t xml:space="preserve">Implementar en 
 500 predios acciones de buenas prácticas ambientales en sistemas de producción en
sistemas de producción agropecuaria
</t>
  </si>
  <si>
    <t xml:space="preserve">Implementar 
 2 proyectos de adaptación al cambio climático basado en ecosistemas
</t>
  </si>
  <si>
    <t>Ejecutar 4 instrumentos institucionales con enfoque de adaptación al cambio climático</t>
  </si>
  <si>
    <t>Porcentaje</t>
  </si>
  <si>
    <t>Predios</t>
  </si>
  <si>
    <t xml:space="preserve"> EVALUAR TÉCNICAMENTE EL 100 POR CIENTO DE SECTORES DEFINIDOS (100 HA) PARA LA GESTIÓN DE DECLARATORIA COMO ÁREA PROTEGIDA Y ELEMENTOS CONECTORES DE LA EEP</t>
  </si>
  <si>
    <t>EJECUTAR 100 % DEL PLAN DE INTERVENCIÓN EN PARQUES ECOLÓGICOS DISTRITALES DE HUMEDAL DECLARADOS</t>
  </si>
  <si>
    <t xml:space="preserve"> MANEJAR 15 HUMEDALES  MEDIANTE EL DESARROLLO DE ACCIONES DE ADMINISTRACIÓN </t>
  </si>
  <si>
    <t xml:space="preserve"> HABILITAR 1 ESPACIO PÚBLICO DE INFRAESTRUCTURA PARA EL DISFRUTE CIUDADANO Y GESTIONAR EN OTRAS ÁREAS DE INTERÉS AMBIENTAL.</t>
  </si>
  <si>
    <t>ADQUIRIR 60 HECTÁREAS EN ÁREAS PROTEGIDAS Y ÁREAS DE INTERÉS AMBIENTAL.</t>
  </si>
  <si>
    <t>ADMINISTRAR Y MANEJAR 800 HECTÁREAS  DE PARQUES ECOLÓGICOS DISTRITALES DE MONTAÑA Y ÁREAS DE INTERÉS AMBIENTAL</t>
  </si>
  <si>
    <t>RECUPERAR Y VIABILIZAR 115 HECTÁREAS DE SUELO DE PROTECCIÓN POR RIESGO COMO USO DE ESPACIO PÚBLICO PARA LA CIUDAD</t>
  </si>
  <si>
    <t>RECUPERAR, REHABILITAR O RESTAURAR  200 HECTÁREAS NUEVAS  EN CERROS ORIENTALES, RÍOS Y QUEBRADAS, HUMEDALES, BOSQUES, PÁRAMOS O ZONAS DE ALTO RIESGO NO MITIGABLES QUE APORTAN A LA CONECTIVIDAD ECOLÓGICA DE LA REGIÓN</t>
  </si>
  <si>
    <t>EJECUTAR EL 100 POR CIENTO EL PLAN DE MANTENIMIENTO Y SOSTENIBILIDAD ECOLÓGICA EN 400 HA INTERVENIDAS CON PROCESOS DE RESTAURACIÓN</t>
  </si>
  <si>
    <t>IMPLEMENTAR 4 PROGRAMAS DE MONITOREO ASOCIADOS A ELEMENTOS DE LA ESTRUCTURA ECOLÓGICA PRINCIPAL</t>
  </si>
  <si>
    <t>EJECUTAR 4 INSTRUMENTOS IINSTITUCIONALES CON ENFOQUE DE ADAPTACIÓN AL CAMBIO CLIMÁTICO</t>
  </si>
  <si>
    <t>CONSOLIDACIÓN DE ÁREAS PROTEGIDAS Y OTRAS DE INTERÉS AMBIENTAL PARA EL DISFRUTE CIUDADANO</t>
  </si>
  <si>
    <t>MEJORAR LA CONFIGURACIÓN DE LA ESTRUCTURA ECOLÓGICA PRINCIPAL - EEP</t>
  </si>
  <si>
    <t>ADAPTACIÓN AL CAMBIO CLIMÁTICO EN EL DISTRITO CAPITAL Y LA REGIÓN</t>
  </si>
  <si>
    <t>MEJORAMIENTO DE LA CALIDAD AMBIENTAL DEL TERRITORIO RURAL</t>
  </si>
  <si>
    <t>HABILITAR 1 ESPACIO PÚBLICO DE INFRAESTRUCTURA PARA EL DISFRUTE CIUDADANO Y GESTIONAR EN OTRAS ÁREAS DE INTERÉS AMBIENTAL.</t>
  </si>
  <si>
    <t>IMPLEMENTAR 2 PROYECTOS PILOTO DE ADAPTACIÓN AL CAMBIO CLIMÁTICO BASADO EN ECOSISTEMAS.</t>
  </si>
  <si>
    <t xml:space="preserve">DEPENDENCIA: DIRECCIÓN DE GESTIÓN AMBIENTAL </t>
  </si>
  <si>
    <t>CÓDIGO Y NOMBRE PROYECTO: 1132 Gestión integral para la conservación, recuperación y conectividad de la Estructura Ecológica Principal y otras áreas de interés ambiental en el Distrito Capital</t>
  </si>
  <si>
    <t>1132 Gestión integral para la conservación, recuperación y conectividad de la Estructura Ecológica Principal y otras áreas de interés ambiental en el Distrito Capital</t>
  </si>
  <si>
    <t>DIRECCIÓN DE GESTIÓN AMBIENTAL</t>
  </si>
  <si>
    <t>AUMENTAR A 200 HECTÁREAS LAS ÁREAS CON PROCESOS DE RESTAURACIÓN ECOLÓGICA PARTICIPATIVA O CONSERVACIÓN Y/O MANTENIMIENTO EN LA RURALIDAD BOGOTANA.</t>
  </si>
  <si>
    <t>Adelantar procesos de concertación con propietarios de predios a restaurar ecológicamente</t>
  </si>
  <si>
    <t>X</t>
  </si>
  <si>
    <t>Establecer la priorización de predios a vincular y los acuerdos de concertación de acciones de conservación y adaptación al cambio climático con los propietarios de los predios.</t>
  </si>
  <si>
    <t>Realizar el seguimiento y mantenimiento a predios intervenidos con acciones de conservación y adaptación al cambio climático.</t>
  </si>
  <si>
    <t>Revisar  y evaluar los diseños de intervención en los PEDH</t>
  </si>
  <si>
    <t>Desarrollar el proceso de adquisición predial en áreas priorizadas a partir de los estudios técnicos y evaluos comerciales.</t>
  </si>
  <si>
    <t>2.5%</t>
  </si>
  <si>
    <t>27.5%</t>
  </si>
  <si>
    <t>Atender desde el PIRE el 100% de las emergencias ambientales competencia y jurisdicción de la SDA, activadas por el SDGR – CC.</t>
  </si>
  <si>
    <t>Expedir los certificados de Conservación Ambiental</t>
  </si>
  <si>
    <t>Adelantar la implementación de los instrumentos institucionales de gestión ambiental PIGA Y PACA</t>
  </si>
  <si>
    <t>Desarrollar de acciones de evaluación, seguimiento y monitoreo  en elementos priorizados de la estructura ecológica principal.</t>
  </si>
  <si>
    <t>Hectáreas 
(ha)</t>
  </si>
  <si>
    <t>3,6 PROGRAMACIÓN - 
ACTUALIZACIÓN</t>
  </si>
  <si>
    <t>Ejecutar el  100 por ciento el plan de mantenimiento y sostenibilidad ecológica en 400 ha intervenidas con procesos de restauración</t>
  </si>
  <si>
    <t xml:space="preserve">Administrar y manejar  
 800 hectáreas de Parques Ecológicos Distritales de Montaña y áreas de interés ambiental.
</t>
  </si>
  <si>
    <t xml:space="preserve">Manejar 15 humedales (PEDH)  mediante el desarrollo de acciones de administración </t>
  </si>
  <si>
    <t>Ejecutar 100 % del plan de intervención en Parques Ecológicos Distritales de Humedal declarados</t>
  </si>
  <si>
    <t>Evaluar y emitir insumos técnicos para los procesos de alinderamiento y/o afectación de los elementos de la  EEP del D.C. con enfasis en la situacion de los páramos y ecosistemas altoandinos</t>
  </si>
  <si>
    <t>Establecer los lineamientos y el esquema de seguimiento para la intervención en los PEDH</t>
  </si>
  <si>
    <t xml:space="preserve">Ejecutar  acciones articuladas de administración, manejo integral y seguimiento de los PEDH </t>
  </si>
  <si>
    <t>Ejecutar, en el marco de una estrategia de corresponsabilidad y gestión social, acciones orientadas a fortalecer los procesos de protección, recuperacion y manejo de los humedales</t>
  </si>
  <si>
    <t>Revisar estudios existentes sobre las áreas de páramo y ecosistemas altoandinos que conforman la Estructura Ecológica Principal del Distrito Capital, en los componentes  hidrológico, geológico, biótico, paisajístico, social, cultural y predial</t>
  </si>
  <si>
    <t>Desarrollar las  líneas de administración y manejo en el PEDMEN, Parque Soratama, Parque Mirador de los Nevados y Arborizadora Alta, que incluyan la identificación de acciones de conectividad ecológica con otros elementos de la Estructura Ecológica Principal y con diferentes elementos conectores urbanos y rurales .</t>
  </si>
  <si>
    <t>Ejecutar acciones de mejoramiento de la infraestructura para la habilitación de uso público.</t>
  </si>
  <si>
    <t xml:space="preserve">Desarrollar acciones socioambientales para la recuperación de zonas de suelo de protección por riesgo. </t>
  </si>
  <si>
    <t xml:space="preserve">Implementar acciones y/o proyectos priorizados del PMA de Altos de la Estancia para la habilitación de esta zona como espacio público. </t>
  </si>
  <si>
    <t>Elaborar diagnósticos y diseños para efectuar la planificación de las áreas a intervenir.</t>
  </si>
  <si>
    <t>Realizar la intervención con acciones de restauración ecológica enfocada sobre los elementos biofísicos y sociales, obras biomecanicas para la recuperación del suelo y taludes, tratamientos sobre la fauna, implementación de arreglos florísticos  y mejoramiento paisajítico con participación comunitaria.</t>
  </si>
  <si>
    <t>Hacer la propagación y producción de material vegetal requerido de acuerdo a la planificación establecida.</t>
  </si>
  <si>
    <t>Realizar el mantenimiento y sostenibilidad de procesos de restauración ecológica de acuerdo al plan establecido.</t>
  </si>
  <si>
    <t>Establecer acciones de conservación y adaptación al cambio climático con fines de protección de los servicios ambientales rurales</t>
  </si>
  <si>
    <t>Adelantar los estudios previos para la contratación de la obra de construcción de un aula ambiental, senderos y reconformación hidrogeomorfológica de la Quebrada Hoya del Ramo en PEDMEN</t>
  </si>
  <si>
    <t>Contratar una consultoria para los estudios y diseños de la reconformación hidrogeomorfológica y protección del nacimiento de la Quebrada Hoya del Ramo en PEDMEN</t>
  </si>
  <si>
    <t>Adelantar la gestión para la identificación e/o incorporación de nuevas áreas de interés ambiental a procesos de administración y manejo, incluyendo la articulación con otras entidades del Distrito y la definición de diferentes modalidades de administración y/o coadministración.</t>
  </si>
  <si>
    <t>Elaborar y/o actualizar  los planes de gestión para los 15 PEDH, incluyendo según sea el caso la inclusion de modalidades de administración y/o coadministración que apunten a la sostenibilidad y costo-efectividad del manejo</t>
  </si>
  <si>
    <t>Realizar acciones de restauración ecológica participativa en áreas priorizadas y concertadas , así como diseñar un esquema institucional y plan de intervención público privado que apunte al escalamiento de estos procesos.</t>
  </si>
  <si>
    <t xml:space="preserve">Adelantar la identificación y  formulación de dos proyectos de adaptación al cambio climático </t>
  </si>
  <si>
    <t>Articular las herramientas de gestión ambiental en la perspectiva de las políticas y programas para la adaptación al cambio climático</t>
  </si>
  <si>
    <t>Elaborar y revisar diseños para la construcción, rehabilitación o adecuación de infraestructuras para la administración y atención de visitantes en los PEDH</t>
  </si>
  <si>
    <t xml:space="preserve">1,2 PROYECTO ESTRATEGICO  </t>
  </si>
  <si>
    <t>EVALUAR TÉCNICAMENTE EL 100 POR CIENTO DE SECTORES DEFINIDOS (100 HA) PARA LA GESTIÓN DE DECLARATORIA COMO ÁREA PROTEGIDA Y ELEMENTOS CONECTORES DE LA EEP</t>
  </si>
  <si>
    <t xml:space="preserve">Adelantar la formulación de un plan de mantenimiento y sostenibilidad  teniendo en cuenta criterios de innovación, participación comunitaria, corresponsabilidad y costo-efectividad. </t>
  </si>
  <si>
    <t>JUL</t>
  </si>
  <si>
    <t>GESTIÓN DE 100 HECTÁREAS PARA LA DECLARATORIA</t>
  </si>
  <si>
    <t>N.D.</t>
  </si>
  <si>
    <t>Suba</t>
  </si>
  <si>
    <t>N/A</t>
  </si>
  <si>
    <t>Parque Ecológico Distrital de Montaña Entrenubes</t>
  </si>
  <si>
    <t>Usme</t>
  </si>
  <si>
    <t>Polígono</t>
  </si>
  <si>
    <t>N-D</t>
  </si>
  <si>
    <t>Parque Mirador de los Nevados</t>
  </si>
  <si>
    <t>Soratama</t>
  </si>
  <si>
    <t>Usaquen</t>
  </si>
  <si>
    <t>San Cristóbal Norte</t>
  </si>
  <si>
    <t>Arborizadora Alta</t>
  </si>
  <si>
    <t>Ciudad Bolívar</t>
  </si>
  <si>
    <t>UPR3-Río Tunjuelo, UPZ 61 Ciudad Usme</t>
  </si>
  <si>
    <t>TODAS</t>
  </si>
  <si>
    <t>No identifica grupos étnicos</t>
  </si>
  <si>
    <t>Vulnerable a los impactos ambientales</t>
  </si>
  <si>
    <t>SEP</t>
  </si>
  <si>
    <t>6,2 Actualización Julio</t>
  </si>
  <si>
    <t>7,2 Seguimiento Julio</t>
  </si>
  <si>
    <t>Número de hectáreas nuevas de áreas protegidas de ecosistemas de paramo y alto andino con gestiones para su declaratoria</t>
  </si>
  <si>
    <t>Declarar 100 hectáreas nuevas áreas protegidas de ecosistemas de paramo y alto andino en el Distrito Capital</t>
  </si>
  <si>
    <t>Consolidación de la Estructura Ecológica Principal</t>
  </si>
  <si>
    <t>Número de hectáreas con conceptos técnicos para la gestión de la declaratoria de nuevas áreas protegidas  y elementos conectores de la EEP</t>
  </si>
  <si>
    <t>Elaborar conceptos para la gestión de la declaratoria de 100 nuevas hectáreas de áreas protegidas en ecosistema de páramo y alto andino en el DC</t>
  </si>
  <si>
    <t>% de intervención de  los humedales declarados en el Distrito</t>
  </si>
  <si>
    <t>Intervenir el 100% de los humedales declarados en el Distrito</t>
  </si>
  <si>
    <t>Realizar quince (15) diagnósticos de los PEDH declarados</t>
  </si>
  <si>
    <t>Número de hectáreas manejadas integralmente de Parque Ecológico Distrital de Montaña y áreas de interés ambiental</t>
  </si>
  <si>
    <t>Formular y adoptar planes de manejo para el 100% de las hectáreas de Parques Ecológicos Distritales de Montaña</t>
  </si>
  <si>
    <t>Restauración de 115 has en suelos de protección en riesgo no mitigable</t>
  </si>
  <si>
    <t>Número de hectáreas con aplicación del protocolo de restauración ecológica (diagnóstico, diseño, implementación y mantenimiento)</t>
  </si>
  <si>
    <t>Aplicar acciones del protocolo de restauración ecológica (diagnóstico, diseño, implementación y mantenimiento) del Distrito en 200 has</t>
  </si>
  <si>
    <t>Número de hectáreas de suelo de protección con procesos de monitoreo y mantenimiento</t>
  </si>
  <si>
    <t>Realizar en 400 hectareas de suelos de protección procesos de monitoreo y mantenimiento de los procesos ya iniciados</t>
  </si>
  <si>
    <t>Aumentar a 200 las hectáreas en proceso de restauración, mantenimiento y/o conservación sobre áreas abastecedoras de acueductos veredales asociadas a ecosistemas de montaña, bosques, humedales, ríos, nacimientos, reservorios y lagos.</t>
  </si>
  <si>
    <t>Realizar un diagnóstico de areas para restauración, mantenimiento y/o conservación</t>
  </si>
  <si>
    <t>Unidad</t>
  </si>
  <si>
    <t>Un diagnóstico de áreas para restauración, mantenimiento y/o conservación</t>
  </si>
  <si>
    <t>Número de proyectos formulados, para la adaptación al Cambio Climático</t>
  </si>
  <si>
    <t>2 Proyectos de adaptacion al cambio climatico formulados</t>
  </si>
  <si>
    <t>Identificar predios para adopción de buenas prácticas productivas</t>
  </si>
  <si>
    <t>Número de predios identificados</t>
  </si>
  <si>
    <t>Número de diagnósticos basicos realizados para desarrollar el Plan de Intervención en los Parques Ecológicos Distritales de Humedales declarados</t>
  </si>
  <si>
    <t xml:space="preserve">Sumatoria </t>
  </si>
  <si>
    <t>Porcentaje de hectáreas de Parques Ecológicos Distritales de Montaña (PEDM) con planes de manejo formulados y adoptados</t>
  </si>
  <si>
    <t>Número de hectáreas en proceso de restauración y/o recuperación  en suelos de protección en riesgo no mitigables para habilitar como espacio publico</t>
  </si>
  <si>
    <t>Realizar quince (15) diagnósticos  para el plan de intervención en los PEDH</t>
  </si>
  <si>
    <t xml:space="preserve">Realizar un diagnóstico de areas para adelantar acciones de restauración ecológica participativa en la ruralidad. </t>
  </si>
  <si>
    <t xml:space="preserve">IMPLEMENTAR EN  500 PREDIOS ACCIONES DE BUENAS PRÁCTICAS AMBIENTALES EN SISTEMAS DE PRODUCCIÓN AGROPECUARIA
</t>
  </si>
  <si>
    <t>Desarrollo rural sosteniblel</t>
  </si>
  <si>
    <t>38 - Recuperación y manejo de la Estructura Ecológica Principal</t>
  </si>
  <si>
    <t>06- Eje transversal Sostenibilidad ambiental basada en la eficiencia energética</t>
  </si>
  <si>
    <t>83,5 %</t>
  </si>
  <si>
    <r>
      <rPr>
        <sz val="9"/>
        <rFont val="Arial"/>
        <family val="2"/>
      </rPr>
      <t xml:space="preserve">Durante el periodo se genera el documento base de soporte técnico de identificación y priorización de polígonos para la declaratoria nuevas áreas protegidas en páramos en sector de la cuenca del río Blanco Localidad 20 Sumapaz, para 100 ha de nuevas áreas protegidas declarables (Proceso Forest: 3614592) . 
Nota 1:  El documento soporte técnico para la declaratoria de las 100ha de nuevas áreas protegidas en ecosistemas de alta montaña (Páramo y bosque alto andino) para las 100ha se proyecta para el primer semestre de 2017 lo anterior por directrices de la SDA específicamente de la coordinación que se ha tenido con la DPSIA, la DGA y la SER.  </t>
    </r>
    <r>
      <rPr>
        <u/>
        <sz val="9"/>
        <rFont val="Arial"/>
        <family val="2"/>
      </rPr>
      <t xml:space="preserve">
</t>
    </r>
    <r>
      <rPr>
        <b/>
        <sz val="9"/>
        <rFont val="Arial"/>
        <family val="2"/>
      </rPr>
      <t xml:space="preserve">
</t>
    </r>
    <r>
      <rPr>
        <sz val="9"/>
        <rFont val="Arial"/>
        <family val="2"/>
      </rPr>
      <t/>
    </r>
  </si>
  <si>
    <t xml:space="preserve">a) Demoras en la disponibilidad logística para la realización de visitas técnicas de levantamiento de información en polígonos priorizados a declarar como nuevas áreas protegidas.
b) Claridad en la definición del instrumento legal para la declaratoria de nuevas áreas protegidas (POT o Concejo de Bogotá). </t>
  </si>
  <si>
    <r>
      <t>a) Disponibilidad por parte de la Entidad de materiales, insumos y transporte para la realización de la totalidad de actividades técnicas de campo, sistematización y análisis para declaratoria de nuevas áreas protegidas. 
b) Gestión interna y oficialización por parte del Despacho y la Dirección Legal Ambiental - DLA de la Entidad del instrumento de planeación a utilizar para la gestión y declaratoria de las nuevas áreas protegidas en el D.C.</t>
    </r>
    <r>
      <rPr>
        <b/>
        <sz val="9"/>
        <color indexed="10"/>
        <rFont val="Arial"/>
        <family val="2"/>
      </rPr>
      <t xml:space="preserve"> </t>
    </r>
  </si>
  <si>
    <r>
      <rPr>
        <sz val="9"/>
        <rFont val="Arial"/>
        <family val="2"/>
      </rPr>
      <t xml:space="preserve">Se genera el avance del documento técnico de soporte para la declaratoria de las 100 ha de nuevas áreas protegidas en ecosistemas de alta montaña en la Localidad de Sumapaz. </t>
    </r>
    <r>
      <rPr>
        <sz val="9"/>
        <color indexed="8"/>
        <rFont val="Arial"/>
        <family val="2"/>
      </rPr>
      <t xml:space="preserve">
De acuerdo con lo definido en la Meta, se generan informes y conceptos técnicos orientados al manejo integral del suelo de protección relacionados con los Elementos Conectores de la Estructura Ecológica Principal - EEP del D.C. , propendiendo por la generación de conectividad ecológica, así como la preservación y conservación de los valores ecológicos, ambientales,  socioculturales y la biodiversidad existentes entre los  polígonos priorizados para la declaratoria de las nuevas 100 ha de áreas protegidas en ecosistemas de páramo y éstos elementos conectores de la - EEP.  
En total son 3.723,518 habitantes (hombres y mujeres) beneficiarios(as) de UPZ y UPR que habitan las áreas donde se desarrollaron los productos de soporte técnico para la definición de nuevas áreas protegidas así como para la protección y conservación de los elementos conectores de la EEP del Distirto Capital. </t>
    </r>
  </si>
  <si>
    <r>
      <t>Documentos de Conceptos e Informes Técnicos  aprobados o adoptados para la declaratoria de nuevas áreas protegidas.
Conceptos e informes técnicos aprobados de valoración sobre estado, protección y afectación a elementos  conectores de la Estructura Ecológica Principal - EEP del D.C.
Actas de coordinación técnica institucional. 
Memorandos de oficialización y gestión del proceso.</t>
    </r>
    <r>
      <rPr>
        <b/>
        <sz val="9"/>
        <color indexed="10"/>
        <rFont val="Arial"/>
        <family val="2"/>
      </rPr>
      <t xml:space="preserve"> </t>
    </r>
  </si>
  <si>
    <r>
      <t xml:space="preserve">Para la vigencia Julio a Diciembre de 2016 se desarrollaron las siguientes actividades:
</t>
    </r>
    <r>
      <rPr>
        <b/>
        <sz val="9"/>
        <color indexed="8"/>
        <rFont val="Arial"/>
        <family val="2"/>
      </rPr>
      <t xml:space="preserve">
Componente 2. Adecuación Física en 14 PEDH  a través de intervenciones en cuerpo de agua, zona de ronda y/o zona de manejo y preservación ambiental ZMPA.</t>
    </r>
    <r>
      <rPr>
        <sz val="9"/>
        <color indexed="8"/>
        <rFont val="Arial"/>
        <family val="2"/>
      </rPr>
      <t xml:space="preserve">
Para este componente se desarrollaron las siguientes actividades:
1. Contrato de Compra Venta No. SDA-CCV-20161125:Con el objeto de adquirir e Instalar la señalética informativa para los Parques Ecológicos Distritales de Humedal – PEDH – Administrados por la SDA. Por un valor de ventitrés millones seiscientos seis mil pesos m/cte. ($ 23.606.000) . Con un plazo de ejecución de un (1) mes y Quince (15) días calendario. 
2. Contrato Interadministrativo No. SDA-CD-20161172:Con el objeto de contratar la prestación de servicios de mantenimiento, para realizar actividades de conservación, mejoramiento y mantenimiento integral en las Zonas de Manejo y Preservación Ambiental (ZMPA) en los quince (15) Parques Ecológicos Distritales de Humedal. Por un valor de setecientos setenta millones de pesos m/cte ($ 770.000.000.00).
3. Contrato Prestación de Servicios N. 833: Cuyo objeto es prestar servicios de vigilancia por parte de la empresa Union Temporal VN 2016. . Por un valor total de $1.788.638.323, de los cuales, se realiza un pago mensual para el Humedal La Conejera de $13.561.414 y para el Humedal Santa María del Lago de $16.542.275. El valor restante corresponde a la vigilancia de Parques de Montaña y la Sede de la Secretaría Distrital de Ambiente. Dicho contrato tiene como fecha prevista de finalización el 02 de Febrero de 2017, para esta fecha se tiene previsto la realización de un nuevo contrato. 
Adicionalmente,  aunuqe no es inversión directa de la Secretaría Distrital de Ambiente se ejecuto adecuación física en los  Parques  Ecológicos Distritales de Humedales  Tibanica, Burro, Techo, Vaca, Córdoba, Juan Amarillo, Jaboque, Conejera, Capellanía y Torca y Guaymaral a través de intervenciones en cuerpo de agua, zona de ronda y/o zona de manejo y preservación ambiental-ZMPA ,  a cargo de la Empresa de Acueducto y Alcantarillado de Bogotá ESP y como ejecutor Aguas de Bogotá, mediante contrato interadministrativo N. 9 – 99 – 24 – 24300 – 0979 – 2013, con el objeto de realizar actividades de mantenimiento integral de la franja acuático y recolección de residuos sólidos en la franja terrestre en los Humedales de Bogotá, por un valor de $ 7.252.332. 050.oo, con una duración inicial 30 meses desde Febrero 30 de 2014 a Julio 29 de 2016 y una prorroga de 05  meses desde Julio 30 de 2016 a Diciembre 31 de 2016.  Así mismo, el contrato a cargo de la Empresa de Acueducto y Alcantarillado de Bogotá ESP y como ejecutor elJardín Botánico de Bogotá, mediante contrato N.  9-07-24300-0967-2013, con el objeto de aunar esfuerzos para realizar manejo adaptativo y mantenimiento de las zonas de manejo y preservación ambiental (ZMPA) y ronda hidraúlica (RH) en los Humedales del Distrito Capital, como ecosistemas estratégicos en el ciclo hidrológico y conservación de la biodiversidad (Humedales Burro, Guaymaral, Torca, Conejera, Cordoba, Juan Amarillo, Jaboque, Techo, Vaca y Tibanica) Plazo en tiempo 26 meses.
</t>
    </r>
    <r>
      <rPr>
        <b/>
        <sz val="9"/>
        <color indexed="8"/>
        <rFont val="Arial"/>
        <family val="2"/>
      </rPr>
      <t>Componente 3. Seguimiento a las acciones de cumplimiento del Plan de Intervención en Parques Ecológicos Distritales de Humedales.</t>
    </r>
    <r>
      <rPr>
        <sz val="9"/>
        <color indexed="8"/>
        <rFont val="Arial"/>
        <family val="2"/>
      </rPr>
      <t xml:space="preserve">
Para el seguimiento a las acciones de cumplimiento del Plan de Intervención en Parques Ecológicos Distritales, se cuentan con las Matrices de los Parques Ecólogicos Distritales de Humedal Vaca, Burro, Techo, Tibanica, Capellanía, Meandro del Say, Santa María del Lago, La Conejera, Juan Amarillo, Capellanía, Córdoba y Torca - Guaymaral, las cuales, actualmente se encuentran en proceso de diligenciamiento para evidenciar la gestión realizada durante la vigencia 2016. Así como, cronogramas de intervención. 
Como parte  del seguimiento se realizaron reuniones de Comisión Conjunta entre la Corporación Autonoma Regional -CAR - y la Secretaría Distrital de Ambiente, con la participación  de la Secretaría Distrital de Planeación – SDP-, Empresa de Acueducto, Alcantarillado y Aseo de Bogotá E.S.P - EAB E.S.P- Alcaldía Local de Fontibón, Alcaldía Municipal de Mosquera se realizó seguimiento a las acciones ejecutadas con respecto al Plan de Manejo del Parque Ecológico Distrital de Humedal Meandro del Say.</t>
    </r>
  </si>
  <si>
    <t>1. Se encuentran pendientes actividades en los Planes de Manejo Ambiental, ya que, requieren de un análisis para diagnosticar su viabilidad técnica y económica, entre ellos la reconformación hidrogeomorfológica de Humedal Tibanica.</t>
  </si>
  <si>
    <t>1. La ejecución de actividades y la adecuada articulación interinstitucional permiten evidenciar un avance considerable en pro de la conservación, recuperación y restauración, de los Parqués Ecológicos Distritales de Humedal.
 2. Reducción de PQRs de inconformidad por parte de la ciudadanía.
 3. Efectividad de labores interadministrativas entre Entidades responsables de la ejecución del Plan de Acción.
 4. Adecuada planificación de los recursos presupuestales.</t>
  </si>
  <si>
    <t>1. Anexo 1.Acta de Incio Contrato de Compra Venta No. SDA-CCV-20161125.2. Anexo 2.Acta de Inicio Contrato Interadministrativo No. SDA-CD-20161172.3. Anexo 3.Matrices de Seguimiento de los Parques Ecológicos Distritales, se cuentan con las Matrices de los Parques Ecólogicos Distritales de Humedal Vaca, Burro, Techo, Tibanica, Capellanía, Meandro del Say, Santa María del Lago, La Conejera, Juan Amarillo, Capellanía, Córdoba y Torca - Guaymaral. Y cronograma de trabajo.4. Anexo 4.Información Convenio Interadministrativos Empresa Acueducto, Alcantarillado y Aseo ESP con Aguas de Bogotá.</t>
  </si>
  <si>
    <t>Como gestión para la vigencia Julio a Diciembre de 2016 en cuanto al desarrollo de 15 diagnosticos se planteó la estructura del docuemnto diagnostico a realizar con base en los Planes de Manejo Ambiental, estos documentos contendrán los siguientes temas:
1.  Aspectos Generales (Localización Geográfica).
2. Componente Físico (Clima, Hidrografía e Hidrología, Geología y Geomorfólogía y Suelos).
3. Componente Ecológico (Vegetación, Fauna, Calidad del Agua).</t>
  </si>
  <si>
    <t>No se han realizado los quince (15) diagnósticos planteados en la meta, ya que, no se contempló dentro de las obligaciones de prestación de servicios profesionales esta actividad.</t>
  </si>
  <si>
    <t>Para la vigencia 2017, dentro del objeto contractual para la prestación de servicios profesionales se incluirá la elaboración de diagnostcos para cada quince (15) Parques Ecológicos Distritales de Humedal .
Estos diagnósticos se elaborarán en base a la estructura planteada en la vigencia 2016.</t>
  </si>
  <si>
    <t>1. Permite desarrollar Planes de Mejoramiento y/o alerta temprana frente a tensionantes y / o afectaciones que puedan presentar los Humedales.
 2. Se realiza un control y seguimiento a las actividades desarrolladas en los Parques Ecológicos Distritales de Humedal.
 3. Se mantiene la actualización frente a las características del Humedal, ya sea, geooreferenciación, delimitación, fauna, flora, entre otros.</t>
  </si>
  <si>
    <t>En el marco del convenio No. 958 suscrito en la SDA y el IDRD, se adquirieron los predios RT 81 con la Escritura pública 1238 de 2015 Notaria 77 registrada en el certificado de libertad 50S-552371 con un área de 5.616,3 m2, RT 148 con la escritura pública 1960 de 2016 Not 5 registrada en la M.I. 50S291338 con un área de 699,90 m2 y el RT 178 con escritura pública 1395 de 2016 Not 2  registrada en la M.I. 50S-618939 con un área de 11.754,22; para un total de área adquirida de 18.070,42 m2 ( 1.81 Has). 
Se suscribió el Convenio de Asociación SDA-CM-20160826, con la Fundación FIDHAP, para las acciones de mejoramiento y sostenibilidad de las áreas administradas, facilitando la participación de 65 vigías ambientales, pertenecientes a comunidades habitantes en el área de influencia de los parques de montaña.
Se realizó la conservación y manejo las 342 ha en los Parques Ecológicas Distritales de Montaña y otras áreas de interés a cargo de la SDA, con las siguientes acciones: 
• Parque Ecológico Distrital de Montaña Entrenubes (300 ha): vigilancia,  gestión social y educación ambiental. 
• Parque Mirador de los Nevados (6 ha): vigilancia, gestión social y educación ambiental.
• Soratama (6 ha): vigilancia y educación ambiental.
• Arborizadora Alta (30 ha): vigilancia.
- Se suscribió el contrato 20161302 el objeto de contratar los Estudios y diseños de las obras de mitigación de riesgos por procesos morfodinámicos en la margen izquerda de la cuenca alta de la quebrada Hoya del Ramo.
- Se suscribió el contrato  20161249 con el objeto de contratar el diseño y construcción de andenes y obras complementarias en los PEDM y áreas de interés ambiental  administrados.</t>
  </si>
  <si>
    <t>El desarrollo de las acciones de administración, permite que las áreas a cargo del manejo directo de la SDA tengan condiciones adecuadas ( servicios, infraestructura) para el uso y disfrute de la ciudadanía, como escenarios de recreación pasiva, educación ambiental, investigación y participación comunitaria.</t>
  </si>
  <si>
    <t>Convenio de asociación No. 20160826, y CPS 20160073, 20160085, 20160115, 20160133, 20160150, 20160164, 20160186, 20160389, 20160480, 20160531, 20160588, 20160649 y 20160826, contrato 20161302, contrato  20161249</t>
  </si>
  <si>
    <t>Se firmó el convenio de asociación SDA-CD-20161198, entre la SDA y CAEM: Aunar esfuerzos técnicos, financieros y administrativos para efectuar acciones de mantenimiento y sostenibilidad en procesos de restauración ecológica e implementación de actividades de paisajismo en la Estructura Ecológica Principal (EEP), zonas del suelo de protección por riesgo y áreas de interés ambiental en el D.C. Con este convenio se adelantarán acciones de rehabilitación en los sectores de Nueva Esperanza y Altos de la Estancia, y a su vez se implementarán 2 proyectos del PMA de Altos de la Estancia, que permitirá inciar con la habilitación de esta zona como espacio público.                                                                                                                                                                                                                                                                                                                                
Se inciaron acciones de mantenimiento en el polígono Altos de la Estancia en apróximadamente 1 ha, con el apoyo de un grupo de jovenes vinculados a la Fundación Forjar, Oportunidad y Cambio-Secciónal Ciudad Bolívar.
Es de señalar que los trámites administrativos para la suscripción del convenio antes mencioando, a través del cual se prevé realizar las acciones para el cumplimiento de la meta programada en la vigencia, tomaron más tiempo del inicialmente previsto, por lo que su inicio tardío no permitió ejecutar en 2016 las actividades correspondientes. Por ello, se reprogramará la meta de 2017, con el fin de cumplir en ese año, lo programado para esa vigencia más lo que quedó pendiente de 2016. No obstante, la inversión realizada principalmente en personal (contratos de prestación de servicios), permitió adelantar gestión en el tema, gracias a la cual se espera avanzar adecuadamente en 2017.</t>
  </si>
  <si>
    <t>No fue posible cumplir con la meta prevista para 2016, debido a que el proceso contractual para suscribir el convenio de asoiación fue dispendioso, lo cual retrasó el inicio de actividades continuas en campo.</t>
  </si>
  <si>
    <t>Avanzar en 2017 con las hectáreas que no pudieron intervenirse en 2016, además de las previstas para esa vigencia.
 Debe haber agilidad en la toma de decisiones y en la realización de trámites administrativos.</t>
  </si>
  <si>
    <t>Recuperación de un sector de Altos de la Estancia, gracias a las acciones de mantenimiento realizadas en la hectara reportada.</t>
  </si>
  <si>
    <t>Convenio SDA-CD-20161198
 Informes noviembre y diciembre Actividades Altos de la Estancia Fundación Forjar Oportunidad y Cambio.</t>
  </si>
  <si>
    <t>Se realizaron acciones de restauración ecológica en 0,5 hectáreas en la quebrada Seca, localidad San Cristóbal, subcuenca Tunjuelo, con la plantación de 200 individuos vegetales, igualmente, se realizó la recolección de basuras y el control de chusque y retamo. Las actividades de realizaron con  participación comunitaria del barrio Las Gaviotas.
En el Parque Nacional Enrique Olaya Herrera Polígono, 218 (quebrada asociada, Santo Domingo), río San Francisco, subcuenca Fucha, localidad Santa Fé, se realizaron acciones de restauración ecológica en 5,83 ha, con la plantación de 750 árboles, se contó con la participación de la CAR.
De otra parte, se realizaron verificaciones de campo y revisión de áreas y posibles acciones de restauración ecológica en el Parque Metropolitano Bosque de San Carlos, en la localidad Rafael Uribe Uribe Cristóbal, subcuenca Tunjuelo. En la quebrada Novita, subcuenca Torca, se formularon y revisaron diseños de restauración ecológica para 0,5 ha, articulando las acciones con la ensambladora Fotón.
 Se suscribió el convenio tripartita con la Corporacón Autónoma Regional de Cundinamarca, Conservación Internacional y la Secretaría de Ambiente,  perfeccionado en el mes de diciembre de 2016.</t>
  </si>
  <si>
    <t>El retraso se presentó por la falta  de personal operativo y por perfeccionamiento hasta el mes de diciembre de la vigencia 2016, del convenio 1525 de 2016, suscrito con la Corporación Autónoma Regional de Cundinamarca, Conservación Internacional y la Secretaría Distrital de Ambiente.</t>
  </si>
  <si>
    <t>Se priorizarán el primer trimestre las acciones programadas en el periodo 2016, con acciones de restauración ecológica a través de los convenios suscritos y de participación comuitaria.</t>
  </si>
  <si>
    <t>En el proceso de intervención que involucre metas de restauración, considera acciones de participación e inclusión de los actores sociales presentes en el territorio, con el fin de garantizar procesos de responsabilidad y conciencia sobre el estado de los recursos naturales y las formas de generar mecanismos de cooperación para alcanzar el desarrollo sustentable</t>
  </si>
  <si>
    <t>Contratos de prestación de servicios 20160266, 20160721 , 20160612 y
 20160998.</t>
  </si>
  <si>
    <r>
      <t>Por un lado, se realizaron acciones de mantenimiento y sostenibilidad en 4,5 ha, en zona rural de la localidad de Usme, vereda las mercedes, subcuenca Tunjuelo. Con la intervención, además de realizar fertirriego, poda fitosanitaria, replante, control de rebrotes de especies vegetales exóticas, entre otras, se se indujo la sucesión ecológia de especies priserales a mesoserales tempranas, medias y tardías, e incluso enriquecimiento vegetal con especies tardicerales.
Por otro lado, se realizaron actividades de monitoreo en tres predios intervenidos con procesos de restauración ecológica localizados en el PEDM Entrenubes a saber: predio 66 (3,6 ha), predio  502 (8,6 ha) y predio 501 (2,4 ha), que suman en total 1</t>
    </r>
    <r>
      <rPr>
        <b/>
        <sz val="9"/>
        <rFont val="Arial"/>
        <family val="2"/>
      </rPr>
      <t>2,2 ha monitoreada</t>
    </r>
    <r>
      <rPr>
        <sz val="9"/>
        <rFont val="Arial"/>
        <family val="2"/>
      </rPr>
      <t>s. De la misma manera se realizaron actividades para la implementación completa de</t>
    </r>
    <r>
      <rPr>
        <b/>
        <sz val="9"/>
        <rFont val="Arial"/>
        <family val="2"/>
      </rPr>
      <t xml:space="preserve"> 0,5 programas de monitoreo</t>
    </r>
    <r>
      <rPr>
        <sz val="9"/>
        <rFont val="Arial"/>
        <family val="2"/>
      </rPr>
      <t xml:space="preserve">, el cual corresponde al Programa de monitoreo del  estado de la biodiversidad en PEDH cuyas tres fases o actividades implementadas fueron: I. Recolección de información secundaria y línea base. II Diseño metodológico de muestreo y III. Implementación del monitoreo, publicación y manejo adaptativo. 
</t>
    </r>
  </si>
  <si>
    <t>Se presentó demora en el proceso de contratación, solamente hasta  el mes de diciembre de 2016 realizó el proceso contractual para adelantar las acciones de matenimiento y sostenibilidad,  se suscribió el convenio 1198  con CAEM.  La acciones presentadas se realizaron a través de actividades con el equipo de restauración ecológica de la  SDA.
Se suscribió el convenio con la Corporación Ambiental Empresarial y la Secretaría de Ambiente, para adelantar acciones de mantenimiento y sostenibilidad, perfeccionado en el mes de diciembre de 2016. ​
Por parte del monitoreo, se presentaron retrasos en la contratación de los profesionales de monitoreo, en la firma de los convenios y de los contratos de adquisisción de materiales e insumos, las cuales fueron efectivas a partir del mes de octubre.</t>
  </si>
  <si>
    <t xml:space="preserve">Una vez se dé inicio a las actividades técnicas del convenio suscrito, se iniciarán las labores que  apunten al garantizar la siostenibilidad de las acciones de restauración ecológica ya adelantadas por la SDA. 
Para completar al 100% la implementación del programa de monitoreo en áreas de restauración, se planteó como solución la obtención de protocolos que cuenten con información precisa que permita la selección de áreas, la toma de información en campo, su procesamiento, análisis y uso para la toma de desiciones en el mantenimiento de parcelas de restauración. Así mismo, se incorporan al diseño de monitoreo dos componentes nuevos que son el de adaptabilidad de la flora acorde a los ensayos aplicados y el de funcionalidad con aves asociadas a las áreas de restauración. </t>
  </si>
  <si>
    <t>Dar continuidad a los procesos de restauración ecológica  garantizando no solo el mantenimiento, sino la  trayectoria ecología, que permita avanzar sucesionalmente los ecosistemas intervenidos.
El componente de monitoreo en áreas de restauración, genera grandes beneficios en términos de información tomada de manera rigurosa, oportuna y acorde a las necesidades de manejo y mantenimiento de las áreas que han sido intervenidas, lo cual permite evaluar el éxito de la restauración de ecosistemas.</t>
  </si>
  <si>
    <t>Contratos de prestación de servicios 20160957 20160796, 20160653 20160223, 20160981, 20160724, 20161048 y 20160442. Convenio 1198 de 2016, suscrito con la  CAEM.
Contratos de prestación de servicios de 12 profesionales. Convenio con la CAR No 1251 y Contrato No 2016-1257 con Analquim Ltda para el monitoro de hidrobiológico de humedales. Proceso de adquisición de insumos y materiales por $1.000.000</t>
  </si>
  <si>
    <t xml:space="preserve">Para el periodo comprendido entre julio y diciembre  se le efectuó seguimiento y monitoreoa 45 ha consistente en replantes, fertilización y plateos. Con relación a las nuevas áreas intervenidas,  se realizó un proceso de restauración ecológica participativa en 17,33 ha, para lo cual se coordinaron las actividades de  ahoyado, traslado y siembra con el grupo de restauración rural y  la siembra participativa realizada por la comunidad en el predio el Salero, para un total de 400 individuos plantados como enriquecimiento del área y complemento al cerramiento realizado en predios del área abastecedora del acueducto veredal de Saltonal en la localidad de Ciudad Bolívar,  con esta área se cumple la meta establecida para el segundo semestre de 2016 cuya magnitud se estableció en 55 Ha.
Por otra parte, se apoyó y se hizo seguimiento a la formulación de los Programas de Uso Eficiente y Ahorro del Agua (PUEAA) al acueducto aguas claras amigos del páramos en la localidad de Sumapaz Corregimiento de San Juan. 
</t>
  </si>
  <si>
    <t xml:space="preserve">Se contribuye al abastecimiento de agua de los acueductos veredales de Acuamarg en la vereda Margaritas  y  el acueducto de Agualinda chiguaza y el acueducto El Saltonal  lo que contribuye al abastecimiento de agua de los acueductos intervenidos y los habitantes que hacen uso del recurso, debido al aislamiento del área, restauración y enriquecimiento de la zona con especies nativas.  </t>
  </si>
  <si>
    <t>Contratos de prestación de servicios 20160125, 20160126 y 20160184.
 Acta de mantenimiento en el Acueducto Veredal de Paquilla Centro.</t>
  </si>
  <si>
    <t>Se consolidó la información para generar el diagnóstico del área comprendidas entre la quebrada el Chuscal (predio Corinto), la  cantera el Zuque (Silencio de las Marías, Las Rosauras, Estancia Sucre y mirador Obrero) y en la quebrada Seca, ubicadas en la localidad de San Cristóbal.</t>
  </si>
  <si>
    <t>Lo retrasos que se presentaron por la demora en la consolidación de los contratos de prestación de servicios del equipo profesional a cargo del tema de formulación de diagnósticos y diseños.</t>
  </si>
  <si>
    <t>Para finiquitar el diagnóstico entre la quebrada el Chuscal (predio Corinto), la  cantera el Zuque (Silencio de las Marías, Las Rosauras, Estancia Sucre y mirador Obrero) y en la quebrada Seca, ubicadas en la localidad de San Cristóbal, se dispondrán los dos primeros meses del la vigencia 2017.</t>
  </si>
  <si>
    <t>La formulación de diagnósticos permite evaluar el estado de las condiciones físcas, bióticas y sociales de las áreas de interés; indispensables para la formunación de las acciones de restauración ecológia y participación comunitaria , acorde con las necesidades y garantizando maayormene su permanencia.</t>
  </si>
  <si>
    <t>Contratos de prestación de servios 20160998, 2016266, 20160721 y 20160947</t>
  </si>
  <si>
    <t>Se elaboró una base de información técnica, acerca de: Adaptación Basada en Ecosistemas-AbE.  Compilar insumos técnicos, para los proyectos.   Se está elaborando una guía conceptual sobre AbE. Se elaboró un plan de trabajo, con la programación para la fase de formulación de los proyectos.
Se continúa alimentando una (1) base de datos sobre el tema: proyectos AbE. Se creo un grupo de trabajo mensual con profesionales de la DGA, DPSIA y la SPPA, para el proceso de formulación.  Se abrió un sitio en google drive, en el cual se comparte toda la información y avances del proceso. Se generó un (1) documento como base teórica y técnica, con lineamientos para la formulación de los proyectos. (A Dic 31).</t>
  </si>
  <si>
    <t>La formulación de los proyectos ofrece información técnica, que permitirá eventualmente realizar proyectos piloto con el fin de reducir vulnerabilidad al cambio climático de las comunidades en donde se implementen en el área rural y urbana.
Los proyectos de adaptación basada en ecosistemas-AbE, contemplan acciones de participación ciudadana, conservación de la biodiversidad y garantía en la oferta de los servicios ecosistemicos. 
La formulación de los proyectos, pretende sentar bases técnicas, con el fin de continuar aportando en acciones de adaptación y mitigación en áreas urbanas y rurales del Distrito, con el fin de conservar la conectividad y el mantenimiento de la Estructura Ecológica Principal.</t>
  </si>
  <si>
    <t xml:space="preserve">Plan de acción para el proceso de formulación.
Base de datos e información técnica sobre proyectos de adaptación basada en ecosistemas a nivel internacional y nacional.
Creación de un (1) grupo interdisciplinario de trabajo al interior de la SDA, para el proceso de formulación.
Documento técnico informativo con lineamientos para la formulación de proyectos de adaptación basada en ecosistemas, para el área rural y urbana.Plan de acción para el proceso de formulación.
Base de datos e información técnica sobre proyectos de adaptación basada en ecosistemas a nivel internacional y nacional.
Creación de un (1) grupo interdisciplinario de trabajo al interior de la SDA, para el proceso de formulación.
Documento técnico informativo con lineamientos para la formulación de proyectos de adaptación basada en ecosistemas, para el área rural y urbana.
</t>
  </si>
  <si>
    <t xml:space="preserve">Como resultado de la gestión realizada para implementación de buenas prácticas productivas en el último semestre de 2016, se vincularon 56 nuevos predios a procesos de adopción de buenas prácticas productivas. En este sentido se vincularon 23 predios en la cuenca del río Tunjuelo, localidades de Usme y Ciudad Bolívar, 10 predios en la cuenca del río Blanco  y 10 predios en la cuenca del río Sumapaz, localidad de Sumapaz y 10 nuevos predios en la cuenca del río Teusacá, localidades de Santa fe y Chapinero, y 3 predios en zona de franja de cerros orientales, localidad de Usme. En este momento se cuenta con un total de 56 predios vinculados a la fecha, cumpliendo con lo planificado a diciembre de 2016.  
Como acciones desarrolladas se destacan:
1. CUENCA DEL RÍO BLANCO EN LA LOCALIDAD DE SUMAPAZ 
En los predios vinculados y antiguos se realizaron acciones de implementación de Buenas Prácticas Ambientales dentro del sistema productivo como:
La elaboración y sistematización del taller Ordenamiento Ambiental de Fincas en los 4 predios, llegando a un total acumulado de 15 predios.
Acciones en seguridad alimentaria y autoabastecimiento:
*Mejoramiento de la instalación de la huerta casera: 14 predios (9 nuevas familias y 5 familias antiguas)
*Diversificación de la huerta: 18 predios (6 nuevas familias y 12 familias antiguas)
*Propagación de especies promisorias y/o ancestrales: variedades de papas corneto, papa bandera, cubios amarillos,  entregados en 16 predios (3 nuevas familias y 13 familias antiguas)
*Mejoramiento instalaciones especies menores: 3 predios (2 nuevas familias y 1 familias antiguas)
Acciones de abonos orgánicos
* Lombricultivo: 1 predio (1 nuevas familias)
Acciones de entrega de material vegetal
* Replante: 3 predios antiguos (73 árboles)
*Enriquecimiento de nacederos: 5 predios antiguos (239 árboles)
*Enriquecimiento de bosque: 1 predios antiguos (47 árboles)
*Diversificación en el predio: 2 predios antiguos (60 árboles)
Acciones de buenas prácticas ambientales dentro del sistema productivo
*Pastos de corte: 2 predios antiguos
* Bebederos: 8 predios antiguos- 3 predios nuevos
* Cercas vivas: 2 predios (487 metros lineales)
32 predios con seguimiento los cuales fueron intervenidos por la SDA.
Se realiza seguimiento a predios con acciones de procesos de reconversión productiva realizados con articulación interinstitucional entre la SDA con Proyecto Páramos- EAAB (38 predios), con SDDE en donde se revisa el establecimiento de cercas vivas (600mts)  y mejoramiento de praderas (2 ha), con la CAR (plantación de 600 árboles nativos) y una nueva vinculación con la RAPE (ubicación de los predios).
2. CUENCA DEL RÍO BLANCO EN LA LOCALIDAD DE SUMAPAZ 
El trabajo se ha desarrollado en 10 nuevos predios en la localidad de Sumapaz; a cada uno de estos predios se les ha hecho vinculación mediante acta y  se ha desarrollado el diagnóstico de finca con miras a elaborar el plan de trabajo e implementación de buenas prácticas productivas.
3. CUENCA DEL RÍO TUNJUELO EN LA LOCALIDAD DE USME
De los 423 predios vinculados con anterioridad en la cuenca del río Tunjuelo con acciones de reconversión del sistema productivo se realizó seguimiento a 420 fincas.
Durante los meses de Octubre, Noviembre y Diciembre del 2016 se vincularon 12 predios a la meta de Buenas Prácticas Productivas BPP para la reducción a la vulnerabilidad al cambio climático.
2 Predios se  encuentran en la zona rural de la localidad de Usme y diez (10) en la zona rural de la localidad de Ciudad Bolívar, en estos predios se implementaron 7334.5 metros lineales en cercas vivas, 1104.4 metros lineales de cerramiento de bosques y 2211 metros cuadrados liberados para la conservación.
4. CUENCA DEL RÍO TEUSACÁ LOCALIDAD DE SANTA FE, CHAPINERO Y ZONA DE FRANJA DE CERROS ORIENTALES LOCALIDAD DE USME.
El trabajo se ha desarrollado en 8 nuevos predios en la localidad de Santa fe, 2 predios en la localidad de Chapinero y 3 predios en zona de franja de cerros orientales ubicados en la localidad de Usme; a cada uno de estos 13 predios se les ha hecho vinculación mediante acta y  se ha desarrollado el diagnóstico de finca con miras a elaborar el plan de trabajo e implementación de buenas prácticas productivas.
</t>
  </si>
  <si>
    <t>Estos predios entran en un proceso de reconversión productiva y de implementación de buenas prácticas ambientales en donde se protege el recurso hídrico y los ecosistemas estratégicos, y se trabaja el sistema productivo para disminuir el impacto ambiental de la actividad desarrolladas.</t>
  </si>
  <si>
    <t>Contratos de prestación de servicios 20160134, 20160243, 20160286, 20160295, 20160432 y 20160683</t>
  </si>
  <si>
    <t>Se identificaron y vincularon 56 nuevos predios nuevos, 23 predios en la cuenca del río Tunjuelo, localidades de Usme y Ciudad Bolívar, 10 predios en la cuenca del río Blanco y 10 predios en la cuenca del río Sumapaz, localidad de Sumapaz y 10 nuevos predios en la cuenca del río Teusacá, localidades de Santa fe y Chapinero, y 3 predios en zona de franja de cerros orientales, localidad de Usme</t>
  </si>
  <si>
    <t xml:space="preserve">1. Se genera el avance del documento técnico de soporte en el cual se encuentra la identificación y priorización de polígonos para la declaratoria nuevas áreas protegidas en páramos en sector de la cuenca del río Blanco Localidad 20 Sumapaz, para 100 ha de nuevas áreas protegidas declarables (Proceso Forest: 3614592) . 
2. En total son 3.723,518 habitantes (hombres y mujeres) beneficiarios(as) de UPZ y UPR que habitan las áreas donde se desarrollaron los productos de soporte técnico para la definición de nuevas áreas protegidas así como para la protección y conservación de los elementos conectores de la EEP del Distirto Capital.
3. De acuerdo con lo definido en esta actividad de la Meta, se generan informes y conceptos técnicos orientados al manejo integral del suelo de protección relacionados con los Elementos conectores de la Estructura Ecológica Principal - EEP del D.C. , propendiendo por la generación de conectividad ecológica, así como la preservación y conservación de los valores ecológicos, ambientales,  socioculturales y la biodiversidad existentes entre los  polígonos priorizados para la declaratoria de las nuevas 100 ha de áreas protegidas en ecosistemas de páramo y éstos elementos conectores de la - EEP. 
Nota 1: El documento soporte técnico para la declaratoria de las 100ha de nuevas áreas protegidas en ecosistemas de alta montaña (Páramo y bosque alto andino) para las 100ha se proyecta para el primer semestre de 2017 lo anterior por directrices de la SDA específicamente de la coordinación que se ha tenido con la DPSIA, la DGA y la SER.  
Nota 2: De acuerdo al SEGPLAN del proyecto de inversión 1132, dentro de las actividades de esta Meta el grupo debe "Evaluar y emitir insumos técnicos para los procesos de alinderamiento y/o afectación de los elementos de la  EEP del D.C. con enfasis en la situacion de los páramos y ecosistemas altoandinos", por lo cual se presentan los productos de estas actividades. (Número de Conceptos e informes técnicos: 33;  (Respuestas técnicas afectaciónes a EEP¨D.C.: 182; Insumos técnicos de respuestas a memorandos: 72) . A continuación discrimina lo relacionado:
Conceptos técnicos elaborados durante el periodo de septiembre  a diciembre de 2016:
*Concpeto Técnico de alinderamiento del Canal Afidro (PEDH La Conejera) proceso Forest 3563275
*Concpeto Técnico de alinderamiento dde la Quebrada La Nutria San Cristóbal proceso Forest 3586380
* Concepto técnico no. 7290 determinar las afectaciones ambientales por uso indebido del suelo por construcción de viviendas informales en el sector San German PEDM Entrenubes. Radicado 2016IE175536.
* Informe técnico no. 1235 caracterización técnica ambiental en componentes hidráulico y biótico para definición de RH y ZMPA Canal Afidro para acto administrativo Usuario Hernando Andres Leyton Tiboche. Radicado 2016IE179261.
* Informe técnico no. 1244 deslizamiento quebrada hoya del ramo. Proceso anterior por ajustes 3549789. Radicado 2016IE179931.
Informe técnico no. 2432 acompañamiento fiscalía verificación ocupación de viviendas informales en la cuchilla del Gavilán en el PEDM Entrenubes. Radicado 2016IE222895.
* Informe técnico no. 2433 identificación y valoración estado fitosanitario y posible manejo silvicultural requerido para individuos arbóreos de la especie acacia decurrens presentes en el predio ubicado en la ruralidad del distrito capital y colindante con el PEDH La Conejera. Radicado 2016IE222914.
* Proceso 3563275 para elaboración de concepto técnico por soporte ambiental para definición ronda hidráulica y zona de manejo y preservación ambiental y definición de medidas de manejo que mejoren su funcionalidad ambiental para acto administrativo de alinderación. 18 predios presentan conexión errada a los colectores aferentes a los PEDH Conejera, Jaboque y Juan Amarillo.
Conceptos técnicos elaborados durante el periodo de julio a septiembre de 2016:
• Informe Técnico No. 764 Primer Informe Cuatrimestral para cumplimiento del Decreto 555 de 2015 por alerta naranja. Radicado 2016IE118091.
• Informe Técnico No. 772 Verificación de ocupación residencial predios evacuados por riesgo del Corredor Ecológico de Ronda de la Quebrada La Hoya del Ramo en el Sector del Barrio La Fiscala en la localidad de Usme. Radicado 2016IE119259.
• Informe Técnico No. 845 Atención radicado 2014ER210653 por solicitud información y actualización de las fuentes hídricas de la Localidad de Usme dentro del perímetro Urbano. Radicado 2016IE121258.
• Informe Técnico No. 911 Dar alcance al Informe técnico 00540 de 2015 (Radicado 2015IE64114) - Evaluación geotécnica Cerramiento – Jarillón Humedal Tibanica, con el fin de dar claridad a la localización de los puntos: (a) Cerramiento en el área de refugio, (b) Acceso vehicular Diagonal 74 S, y (c) Jarrillón  Tibanica, que trata el numeral 2.2 del informe Técnico 540/2015 indicando que se trata de la imagen 1 del presente informe y NO de la imagen 1 del informe 540/2015. Radicado 2016IE128771.
• Informe Técnico No. 964 Afectaciones generadas por la ladrillera Tejares a los ecosistemas de los Corredores Ecológicos de Ronda de las Quebradas Curí y Santa Librada por evaluación de las afectaciones generadas por la actividad de minería, por parte de la Ladrillera Tejares cuyo representante legal es el señor Gonzalo Romero Robelto. Radicado 2016IE132292.
• Informe Técnico No. 992 Recomendaciones geotécnicas en la implementación de diseños propuestos, para la restauración ecológica en las áreas priorizadas en el Parque Nacional Enrique Olaya Herrera - Segunda Etapa (PNEOH II) por el Convenio de Asociación No. SDA 1526/ CAR 1287/ IDRD 2251 de 2014. Radicado 2016IE137760.
• Informe Técnico No. 1011 por recomendaciones geotécnicas en el área afectada por procesos de remoción en masa, en el tramo priorizado del sendero peatonal del Cerro de Monserrate por parte del IDRD. Radicado 2016IE143790.
• Informe técnico No. 1012 para presentar los argumentos técnicos para la incorporación dentro del nuevo Plan de Ordenamiento territorial del Distrito Capital de precisiones cartográficas y la adición de polígonos con características de humedal adyacentes al área declarada del Parque Ecológico Distrital de Humedal Tibanica. Radicado 2016IE143799.
• Informe Técnico No. 1026 Soporte técnico para la revisión de las medidas de protección, establecidas a través de la Resolución 819 de 2015, para los sectores inundables conformados por ocho (8) polígonos aledaños al PEDH Torca y Guaymaral. Radicado 2016IE147073.
• Informe Técnico No. 1027 Analizar y evaluar la afectación por actividades de pastoreo de semovientes que se presenta en el Corredor Ecológico de Ronda de la Quebrada BOLONIA a la altura de la vivienda localizada en la carrera 8A Este No 81-34 sur, en atención al radicado SDA No 2016ER62168. Radicado 2016IE147420.
• Informe Técnico No. 1028 por análisis a las afectaciones ambientales generadas al ecosistema por disposición de lodos dentro del área protegida, obtenidos en el dragado y excavación del humedal durante la obra denominada “Adecuación Hidrogeomorfológica de la Franja Acuática y Semiacuática del Humedal El Burro Tercera Fase”.  Radicado 2016IE147421.
• Informe Técnico No. 1078 Caracterización técnica ambiental del estado de los predios localizados en el sector San Germán ubicado dentro área protegida Parque Ecológico Distrital de Montaña Entrenubes. Radicado 2016IE152083.
• Informe Técnico No. 1086 Caracterización técnica ambiental sobre afectaciones en el área protegida Parque Ecológico Distrital de Montaña Entrenubes, por ocupaciones ilegales en el Sector San Germán. Radicado 2016IE154049.
• Concepto Técnico No. 5167 para dar alcance al soporte técnico para la variación del ancho del Corredor Ecológico de Ronda de la margen derecha del río Tunjuelo en el sector La Turquesa. Radicado 2016IE123345.
</t>
  </si>
  <si>
    <t>Se genera el avance del documento técnico de soporte para la declaratoria de las 100 ha de nuevas áreas protegidas en ecosistemas de alta montaña en la Localidad de Sumapaz. 
De acuerdo con lo definido en la Meta, se generan informes y conceptos técnicos orientados al manejo integral del suelo de protección relacionados con los Elementos conectores de la Estructura Ecológica Principal - EEP del D.C. , propendiendo por la generación de conectividad ecológica, así como la preservación y conservación de los valores ecológicos, ambientales,  socioculturales y la biodiversidad existentes entre los  polígonos priorizados para la declaratoria de las nuevas 100 ha de áreas protegidas en ecosistemas de páramo y éstos elementos conectores de la - EEP. 
En total son 3.723,518 habitantes (hombres y mujeres) beneficiarios(as) de UPZ y UPR que habitan las áreas donde se desarrollaron los productos de soporte técnico para la definición de nuevas áreas protegidas así como para la protección y conservación de los elementos conectores de la EEP del Distirto Capital.</t>
  </si>
  <si>
    <t>Documento de de avance para la declaratoria de nuevas áreas protegidas.
Documentos de Conceptos e informes técnicos aprobados de valoración sobre estado, protección y afectación a elementos de la Estructura Ecológica Principal - EEP del D.C.
Actas de coordinación técnica institucional. 
Memorandos de oficialización y gestión del proceso.</t>
  </si>
  <si>
    <t>Para la vigencia Julio a Diciembre de 2016 se desarrollaron las siguientes actividades con respecto a los siguientes componentes:
Componente: Adecuación Física en 14 PEDH  a través de intervenciones en cuerpo de agua, zona de ronda y/o zona de manejo y preservación ambiental ZMPA.
Para este componente se desarrollaron las siguientes actividades:
1. Contrato de Compra Venta No. SDA-CCV-20161125:Con el objeto de adquirir e Instalar la señalética informativa para los Parques Ecológicos Distritales de Humedal – PEDH – Administrados por la SDA. Por un valor de ventitrés millones seiscientos seis mil pesos m/cte. ($ 23.606.000) . Con un plazo de ejecución de un (1) mes y Quince (15) días calendario. 
2. Contrato Interadministrativo No. SDA-CD-20161172:Con el objeto de contratar la prestación de servicios de mantenimiento, para realizar actividades de conservación, mejoramiento y mantenimiento integral en las Zonas de Manejo y Preservación Ambiental (ZMPA) en los quince (15) Parques Ecológicos Distritales de Humedal. Por un valor de setecientos setenta millones de pesos m/cte ($ 770.000.000.00).
3. Contrato Prestación de Servicios N. 833: Cuyo objeto es prestar servicios de vigilancia por parte de la empresa Union Temporal VN 2016. . Por un valor total de $1.788.638.323, de los cuales, se realiza un pago mensual para el Humedal La Conejera de $13.561.414 y para el Humedal Santa María del Lago de $16.542.275. El valor restante corresponde a la vigilancia de Parques de Montaña y la Sede de la Secretaría Distrital de Ambiente. Dicho contrato tiene como fecha prevista de finalización el 02 de Febrero de 2017, para esta fecha se tiene previsto la realización de un nuevo contrato. 
Componenete:  Seguimiento a las acciones de cumplimiento del Plan de Intervención en Parques Ecológicos Distritales de Humedales.
Para el seguimienrto a las acciones de cumplimiento del Plan de Intervención en Parques Ecológicos Distritales, se cuentan con las Matrices de los Parques Ecólogicos Distritales de Humedal Vaca, Burro, Techo, Tibanica, Capellanía, Meandro del Say, Santa María del Lago, La Conejera, Juan Amarillo, Capellanía, Córdoba y Torca - Guaymaral, las cuales, actualmente se encuentran en proceso de diligenciamiento para evidenciar la gestión realizada durante la vigencia 2016. Así como, cronogramas de intervención. 
Como parte  del seguimiento se realizaron reuniones de Comisión Conjunta entre la Corporación Autonoma Regional -CAR - y la Secretaría Distrital de Ambiente, con la participación  de la Secretaría Distrital de Planeación – SDP-, Empresa de Acueducto, Alcantarillado y Aseo de Bogotá E.S.P - EAB E.S.P- Alcaldía Local de Fontibón, Alcaldía Municipal de Mosquera se realizó seguimiento a las acciones ejecutadas con respecto al Plan de Manejo del Parque Ecológico Distrital de Humedal Meandro del Say.</t>
  </si>
  <si>
    <t>Se encuentran pendiente  la reconformación hidrogeomorfológica de Humedal Tibanica, en conjunto con otras Entidades ejecutoras de los Planes de Manejo Ambiental como lo son la Empresa de Acueducto, Alcantarillado y Aseo de Bogotá ESP y la Alcaldía Local de Bosa.</t>
  </si>
  <si>
    <t>Para la vigencia 2017 se brindará apoyo por parte de la Secretaría de Ambiente a las Entidades ejecutoras de la Reconformación Hidrogeomorfólogica del Humedal Tibanica (Empresa de Acueducto, Alcantarillado y Aseo de Bogotá ESP y la Alcaldía Local de Bosa), para acompañar en el establecimiento de los criterios técnicos  de acuerdo a lo establecido en el Plan de Acción del Plan de Manejo de este Humedal.</t>
  </si>
  <si>
    <t>1. Anexo 1.Acta de Incio Contrato de Compra Venta No. SDA-CCV-20161125.2. Anexo 2.Acta de Inicio Contrato Interadministrativo No. SDA-CD-20161172.3. Anexo 3.Matrices de Seguimiento de los Parques Ecológicos Distritales, se cuentan con las Matrices de los Parques Ecólogicos Distritales de Humedal Vaca, Burro, Techo, Tibanica, Capellanía, Meandro del Say, Santa María del Lago, La Conejera, Juan Amarillo, Capellanía, Córdoba y Torca - Guaymaral. Y cronograma de trabajo.4. Anexo 4. Información Convenio Interadministrativos Empresa Acueducto, Alcantarillado y Aseo ESP con Aguas de Bogotá.</t>
  </si>
  <si>
    <t>Para la vigencia Julio a Diciembre de 2016 se obtuvieron los siguientes resultados:
1. Se evidenció que se llevaron a cabo actividades,  tales como,  monitoreo  de avifauna , mastofauna y  herpetofauna, mesas territoriales, caminatas ecológicas, ecovacaciones, novenas, gestión interinstitucional con Entidades Educativas., sensibilizaciones Caninos, Comparendo Ambiental, Usos Permitidos y Prohibidos en los Humedales, mantenimiento en franja acuática y terrestre,  extracción de residuos sólidos y RCD, jornadas de limpieza, idetificación de habitante de calle, retiro de cambuches.
2. Se identificó que predominan  los tensionantes de habitante de calle, cambuches, animales ferales, conexiones erradas, especies invasoras, invasión de terceros, deficit hídrico, problemáticas sobre las cuales la Secretaría Distrital de Ambiente gestiona a través de sus diferentes dependencias la prevención, minimización y mitigación de los mismos, en conjuhto con otras entidades participantes, dentro de las cuales se encuentran la Empresa de Acueducto, Alcantarillado y Aseo de Bogotá ESP, Secretaria de Integración, Aguas Bogotá, PM15, Carabineros, Policía Ambiental, Alcaldías Locales, UAESP, Organizaciones Locales, entre otras.</t>
  </si>
  <si>
    <t>A la fecha no se presentan retrasos en esta actividad.</t>
  </si>
  <si>
    <t>No aplica, al no presentarse retrasos en la ejecución de la actividad.
 Sin embargo, es de gran importancia mantener un presupuesto y contratación activa de recurso humano para dar continuidad a esta actividad.</t>
  </si>
  <si>
    <t>1. Control y seguimiento a las actividades desarrolladas en los Parques Ecológicos Distritales de Humedal, de acuerdo a los Planes de Manejo Ambiental.
 2. Atención oportuna a los requerimientos, ya sean, peticiones, quejas y reclamos de la ciudadanía, así como de los Entes de Control y otras Entidades que así lo requieran.
 3. La constante administración permite generar nuevos convenios interadministrativos, educativos, entre otros en pro de la conservación de los Parques Ecológicos de Humedal.</t>
  </si>
  <si>
    <t>1. Anexo 5. Matriz Contactos Grupo de Humedales.2. Anexo 6. Fichas Técnicas por Humedal actualizadas a Diciembre de 2016.</t>
  </si>
  <si>
    <t>Se suscribió el contrato 20161302 con el objeto de contratar los Estudios y diseños de las obras de mitigación de riesgos por procesos morfodinámicos en la margen izquerda de la cuenca alta de la quebrada Hoya del Ramo.</t>
  </si>
  <si>
    <t>Contrato 20161302</t>
  </si>
  <si>
    <t xml:space="preserve">En el semestre de jul a dic del 2016, en el marco del convenio interadministrativo 958 de 2013 SDA-IDRD, se adquirieron los predios identificados con el RT 81 con la Escritura pública 1238 de 2015 Notaria 77 registrada en el certificado de libertad 50S-552371 con un área de 5.616,3 m2, RT 148 con la escritura pública 1960 de 2016 Notaria 5 registrada en la M.I. 50S291338 con un área de 699,90 m2, el RT 178 con escritura pública 1395 de 2016 Notaria 2 registrada en la M.I. 50S-618939 con un área de 11.754,22. Para un total de 18.070,42 m2 (1.81 Has).
La Dirección de Gestión Ambiental adelanta de manera autónoma la gestión predial de los inmuebles ubicados en el Cerro de Juan Rey, en consecuencia se adquirieron los predios identificados así: RT 29 con un área de 1.079,92 m2, RT 40 con un área 795,17 m2, RT 41 con área de 132,48 m2, RT 46 con un área de 213,35 m2, RT 100 con un área 17.477,10 m2 y RT 122 con un área de 4.970,00 m2 para un área total 24.668,02 m2 (2,47 has). Y en proceso de escrituración RT 80 y RT 105. De lo anterior se establece que para la vigencia 2016 se adquirió un total de 4.28 Has.
</t>
  </si>
  <si>
    <t>Existen varios modelos o alternativas de conservación ambiental que se pueden aplicar para la protección de áreas protegidas, dentro de los que se encuentra la adquisición predial. Esta estrategia, está sustentada en la utilidad común de la inversión y el beneficio general ligado a los servicios ambientales que este ecosistema estratégico presta para la consolidación del área protegida Parque Ecologico Distrital de Montaña Entrenubes.</t>
  </si>
  <si>
    <t>Escrituras públicas, promesas de compraventa y certificados de libertad y tradición
 Expedientes de estudios tecnicos, jurídicos de los inmuebles, OPS No. 20160649, OPS No. 20160085, OPS No. 20160031 y OPS No. 20160073.</t>
  </si>
  <si>
    <t>Continuaron las acciones de conservación y manejo las 342 ha en los Parques Ecológicas Distritales de Montaña y otras áreas de interés a cargo de la SDA, con las siguientes acciones: 
 • Parque Ecológico Distrital de Montaña Entrenubes (300 ha): vigilancia, gestión social y educación ambiental. Mediante el convenio de asociación No. SDA-CD-20160826, con el que se realizan las actividades de recuperacións y sostenibilidad se han tenido los siguientes resultados: Adición de tierra en 365 m2 de jardinería, plateo de 179 arboles y 583 arbustos, retiro de especies invasoras en 45 m2, recolección de 1975 kg de residuos sólidos en zonas verdes.
 • Parque Mirador de los Nevados (6 ha): vigilancia, gestión social y educación ambiental. En cuanto a los resultados de mantenimiento (convenio SDA-CD-20160826) se encuentra: adición de tierra en 30 m2 de coberuras, plateo de 40 árboles, retiro de especies invasoras en 805 m2, corte de césped en 30 m2, barrido de 300 m de senderos, limpieza de 180 m de canales.
 • Soratama (6 ha): vigilancia, gestión social y educación ambiental. Con el convenio de mantenimiento (SDA-CD-2010826) se tienen los siguientes resultados: Retiro de especies invasoras en 250 m2, corte de césped en 283 m2, recolección de 700 kg de residuos sólidos, barrido de 303 m de senderos, limpieza de 470 m de canales.
 • Arborizadora Alta (30 ha): vigilancia.</t>
  </si>
  <si>
    <t xml:space="preserve">Convenio de asociación No. 20160826, y CPS 20160073, 20160085, 20160115, 20160133, 20160150, 20160164, 20160186, 20160389, 20160480, 20160531, 20160588, 20160649 y 20160826. </t>
  </si>
  <si>
    <t>Se firmó el convenio de asociación SDA-CD-20161198, entre la SDA y la Corporación Ambiental Empresarial (CAEM) cuyo objeto es aunar esfuerzos técnicos, financieros y administrativos para efectuar acciones de mantenimiento y sostenibilidad en procesos de restauración ecológica e implementación de actividades de paisajismo en la Estructura Ecológica Principal (EEP), zonas del suelo de protección por riesgo y áreas de interés ambiental en el D.C. Con este convenio se adelantarán acciones de rehabilitación en los sectores de Nueva Esperanza y Altos de la Estancia, y a su vez se implementarán 2 proyectos del PMA de Altos de la Estancia, que permitirá inciar con la habilitación de esta zona como espacio público. 
 Se inciaron acciones de mantenimiento en el polígono Altos de la Estancia en apróximadamente 1 hectárea, con el apoyo de un grupo de jovenes vinculados a la Fundación Forjar, Oportunidad y Cambio-Secciónal Ciudad Bolívar.</t>
  </si>
  <si>
    <t>Recuperación de un sector de Altos de la Estancia, gracias a las acciones de mantenimiento realizadas en la hectárea reportada.</t>
  </si>
  <si>
    <t>Se priorizarán el primer trimestre las acciones programadas en el periodo 2016, con acciones de restauración ecológica a través de los convenios suscritos y de participación comunitaria.</t>
  </si>
  <si>
    <t>En el proceso de intervención que involucre metas de restauración, considera acciones de participación e inclusión de los actores sociales presentes en el territorio, con el fin de garantizar procesos de responsabilidad y conciencia sobre el estado de los recursos naturales y las formas de generar mecanismos de cooperación para alcanzar el desarrollo sustentable.</t>
  </si>
  <si>
    <t>Contratos de prestación de servicios 20160266, 20160721 , 20160612 y  20160998.</t>
  </si>
  <si>
    <t xml:space="preserve">Se realizaron acciones de mantenimiento y sostenibilidad en 4,5 ha, en zona rural de la localidad de Usme, vereda las mercedes, subcuenca Tunjuelo. Con la intervecnión, además de realizar fertirriego, poda fitosanitaria, replante, control de rebrotes de especies vegetales exóticas, entre otas, se se indujo la sucesión ecológia de especies priserales a mesoserales tempranas, medias y tardías, e incluso enriquecimiento vegetal con especies tardicerales.
Por otro lado, se realizaron actividades de monitoreo en tres predios intervenidos con procesos de restauración ecológica localizados en el PEDM Entrenubes a saber: predio 66 (3,6 ha), predio  502 (8,6 ha) y predio 501 (2,4 ha), que suman en total 12,2 ha monitoreadas. </t>
  </si>
  <si>
    <t>Se presentó demora en el proceso de contratación, solamente hasta  el mes de diciembre de 2016 realizó el proceso contractual para adelantar las acciones de matenimiento y sostenibilidad,  se suscribió el convenio 1198  con CAEM.  La acciones presentadas se realizaron a través de actividades con el equipo de restauración ecológica de la  SDA.
Se suscribió el convenio con la Corporación Ambiental Empresarial y la Secretaría de Ambiente, para adelantar acciones de mantenimiento y sostenibilidad, perfeccionado en el mes de diciembre de 2016. ​
Por parte del monitoreo, se presentaron retrasos en la contratación de los profesionales de monitoreo, las cuales fueron efectivas hasta el mes de octubre.</t>
  </si>
  <si>
    <t xml:space="preserve">Una vez se dé inicio a las actividades técnicas del convenio suscrito, se iniciarán las labores que  apunten al garantizar la siostenibilidad de las acciones de restauración ecológica ya adelantadas por la SDA. 
Para completar al 100% la implementación del programa de monitoreo en áreas de restauración, se plantea la implmentación de las tres fases y obtención de protocolos que cuenten con información precisa que permita la selección de áreas, la toma de información en campo, su procesamiento, análisis y uso para la toma de desiciones en el mantenimiento y diseño de parcelas de restauración. Así mismo, se incorporan al diseño de monitoreo dos componentes nuevos que son el de adaptabilidad de la flora acorde a los ensayos aplicados y el de funcionalidad con aves asociadas a las áreas de restauración. </t>
  </si>
  <si>
    <t>Contratos de prestación de servicios 20160957 20160796, 20160653 20160223, 20160981, 20160724, 20161048 y 20160442. Convenio 1525 de 2016, suscrito con la CAR.
Contratos de prestación de servicios de Sandra Milena Díaz, Julian Lamilla y Raúl Molina, así como de la coordinadora Wendy López y el apoyo en análisis de datos Oscar Romero. Contrato para la adquisisicón de materiales e insumos con la Ferretería La Escuadra.</t>
  </si>
  <si>
    <t>Se realizaron actividades para la implementación completa de 0,5 programas de monitoreo, el cual coresponde al Programa de monitoreo del  estado de la biodiversidad en PEDH cuyas tres fases o actividades implementadas fueron: I. Recolección de información secundaria y línea base. II Diseño metodológico de muestreo y III. Implementación del monitoreo, publicación y manejo adaptativo. 
Así mismo, se inició la primera y segunda fase del Segundo Programa de Monitoreo para Áreas de Restauración Ecológica, realizando la revisión de información secundaria y el diseño preliminar de monitoreo de la flora, su adaptabilidad a los diferentes ensayos y un componente de evaluación de la avifauna presente.
Todo lo anterior se complementa con la firma del convenio 1251 con la CAR y del contrato 2016-1257 de menor cuantía para el monitoreo hidrobiológico en humedales. Se espera para el 2017 iniciar la implementación de la otra parte del programa de monitoreo de estado, a ralizarse en los PEDM.</t>
  </si>
  <si>
    <t>Por parte del monitoreo, se presentaron retrasos en la contratación de los profesionales de monitoreo, en la firma de los convenios y de los contratos de adquisisción de materiales e insumos, las cuales fueron efectivas a partir del mes de octubre.</t>
  </si>
  <si>
    <t>Para completar la implementación de un (1) Programa de monitoreo de estado  planeado al 2017 en humedales y en parques de montaña, se precisa la contratación de todos los perfiles profesionales requeridos al 2017, desde la coordinación hasta los apoyos y operativos, que posibiliten la toma de información en campo, su procesamiento, análisis, publicación y uso para la toma de desiciones. Lo anterior para la implementación del programa para los PEDM y continuación del programa en PEDH y en áras de restauración ecológica.</t>
  </si>
  <si>
    <t>El componente de monitoreo en la EEP  proporciona grandes beneficios en términos del tipo y calidad de información en biodiversidad y procesos ecológicos, que tomada de manera rigurosa, oportuna, recurrente y acorde a las necesidades y obligaciones con las cuales la SDA se ha comprometido, permite una mejor toma de desiciones sobre bases científicas y asegura la conservación, manejo y protección de los ecosistemas y su biodiversidad inherente.</t>
  </si>
  <si>
    <r>
      <t xml:space="preserve">Contratos de prestación de servicios de 12 profesionales. Convenio 1251 con la CAR y el contrato 2016-1257 con Analquim para el monitoreo hidrobiológico de humedales. Así mismo se firmó el Contrato para la adquisisicón de materiales e insumos (bolsa de monitoreo por $1.000.000) con la Ferretería La Escuadra.
</t>
    </r>
    <r>
      <rPr>
        <b/>
        <sz val="9"/>
        <color indexed="8"/>
        <rFont val="Calibri"/>
        <family val="2"/>
      </rPr>
      <t>ANEXOS:</t>
    </r>
    <r>
      <rPr>
        <sz val="9"/>
        <color indexed="8"/>
        <rFont val="Calibri"/>
        <family val="2"/>
      </rPr>
      <t xml:space="preserve">
Anexo 1. Base de datos de información secundaria y revisión de los PMA para la Fase I Programa de humedales.
 Anexo 2. Diseño metodológico para la Fase II Programa de Monitoreo de Humedales.
 Anexo 3. Matriz de biodiversidad presente en PEDH y borradores las publicaciones que se han venido elaborando.
 Anexo 4. Información secundaria revisada y diseños preliminares de monitoreo para áreas de restauración ecológica.</t>
    </r>
  </si>
  <si>
    <t>Para este semestre la Entidad continúa el trabajo de seguimiento y monitoreo sobre las 45 Ha intervenidas en el primer semestre y las implementas en el tercer trimestre de 2016. Con relación a las nuevas intervenciones efectudas en el cuarto trimestre, se realizó un proceso de restauración ecológica participativa en 14 ha, Para cumplir con esta actividad se coordinaron las actividades de ahoyado, traslado y siembra con el grupo de restauración rural y la siembra participativa realizada por la comunidad en el predio el Salero, para un total de 400 individuos plantados como enriquecimiento del área y complemento al cerramiento realizado en predios del área abastecedora del acueducto veredal de Saltonal en la localidad de Ciudad Bolívar, con esta área se cumple la meta establecida para el segundo semestre de 2016 cuya magnitud se estableció en 55 Ha
 Por otra parte, se ha apoyó y se hizo seguimiento a la formulación de los Programas de Uso Eficiente y Ahorro del Agua (PUEAA) al acueducto aguas claras amigos del páramos en la localidad de Sumapaz Corregimiento de San Juan.</t>
  </si>
  <si>
    <t>se realizó un proceso de restauración ecológica participativa en14 ha, en predios del área abastecedora del acueducto veredal de Saltonal en la localidad de Ciudad Bolívar, con esta área se protege el área de la cualse abastecen los habitantes de la vereda Pasquilla en Ciudad Bolívar</t>
  </si>
  <si>
    <t>Contratos de prestación de servicios 20160125, 20160126 y 20160184.
 Actas de mantenimiento en el Acueducto Veredal de saltonal</t>
  </si>
  <si>
    <t>Como resultado de la gestión realizada para implementación de buenas prácticas productivas en el último trimestre de 2016, se vincularon 39 nuevos predios a procesos de adopción de buenas prácticas productivas. En este sentido se vincularon 12 predios en la cuenca del río Tunjuelo, localidades de Usme y Ciudad Bolívar, 4 predios en la cuenca del río Blanco y 10 predios en la cuenca del río Sumapaz, localidad de Sumapaz y 10 nuevos predios en la cuenca del río Teusacá, localidades de Santa fe y Chapinero, y 3 predios en zona de franja de cerros orientales, localidad de Usme. En este momento se cuenta con un total de 56 predios vinculados a la fecha, cumpliendo con lo planificado a diciembre de 2016. 
 Como acciones desarrolladas se destacan:
 1. CUENCA DEL RÍO BLANCO EN LA LOCALIDAD DE SUMAPAZ 
 En los predios vinculados y antiguos se realizaron acciones de implementación de Buenas Prácticas Ambientales dentro del sistema productivo como:
 La elaboración y sistematización del taller Ordenamiento Ambiental de Fincas en los 4 predios, llegando a un total acumulado de 15 predios.
 Acciones en seguridad alimentaria y autoabastecimiento:
 *Mejoramiento de la instalación de la huerta casera: 14 predios (9 nuevas familias y 5 familias antiguas)
 *Diversificación de la huerta: 18 predios (6 nuevas familias y 12 familias antiguas)
 *Propagación de especies promisorias y/o ancestrales: variedades de papas corneto, papa bandera, cubios amarillos, entregados en 16 predios (3 nuevas familias y 13 familias antiguas)
 *Mejoramiento instalaciones especies menores: 3 predios (2 nuevas familias y 1 familias antiguas)
 Acciones de abonos orgánicos
 * Lombricultivo: 1 predio (1 nuevas familias)
 Acciones de entrega de material vegetal
 * Replante: 3 predios antiguos (73 árboles)
 *Enriquecimiento de nacederos: 5 predios antiguos (239 árboles)
 *Enriquecimiento de bosque: 1 predios antiguos (47 árboles)
 *Diversificación en el predio: 2 predios antiguos (60 árboles)
 Acciones de buenas prácticas ambientales dentro del sistema productivo
 *Pastos de corte: 2 predios antiguos
 * Bebederos: 8 predios antiguos- 3 predios nuevos
 * Cercas vivas: 2 predios (487 metros lineales)
 32 predios con seguimiento los cuales fueron intervenidos por la SDA.
 Se realiza seguimiento a predios con acciones de procesos de reconversión productiva realizados con articulación interinstitucional entre la SDA con Proyecto Páramos- EAAB (38 predios), con SDDE en donde se revisa el establecimiento de cercas vivas (600mts) y mejoramiento de praderas (2 ha), con la CAR (plantación de 600 árboles nativos) y una nueva vinculación con la RAPE (ubicación de los predios).
 2. CUENCA DEL RÍO BLANCO EN LA LOCALIDAD DE SUMAPAZ 
 El trabajo se ha desarrollado en 10 nuevos predios en la localidad de Sumapaz; a cada uno de estos predios se les ha hecho vinculación mediante acta y se ha desarrollado el diagnóstico de finca con miras a elaborar el plan de trabajo e implementación de buenas prácticas productivas.
 3. CUENCA DEL RÍO TUNJUELO EN LA LOCALIDAD DE USME
 De los 423 predios vinculados con anterioridad en la cuenca del río Tunjuelo con acciones de reconversión del sistema productivo se realizó seguimiento a 420 fincas.
 Durante los meses de Octubre, Noviembre y Diciembre del 2016 se vincularon 12 predios a la meta de Buenas Prácticas Productivas BPP para la reducción a la vulnerabilidad al cambio climático.
 2 Predios se encuentran en la zona rural de la localidad de Usme y diez (10) en la zona rural de la localidad de Ciudad Bolívar, en estos predios se implementaron 7334.5 metros lineales en cercas vivas, 1104.4 metros lineales de cerramiento de bosques y 2211 metros cuadrados liberados para la conservación.
 4. CUENCA DEL RÍO TEUSACÁ LOCALIDAD DE SANTA FE, CHAPINERO Y ZONA DE FRANJA DE CERROS ORIENTALES LOCALIDAD DE USME.
 El trabajo se ha desarrollado en 8 nuevos predios en la localidad de Santa fe, 2 predios en la localidad de Chapinero y 3 predios en zona de franja de cerros orientales ubicados en la localidad de Usme; a cada uno de estos 13 predios se les ha hecho vinculación mediante acta y se ha desarrollado el diagnóstico de finca con miras a elaborar el plan de trabajo e implementación de buenas prácticas productivas.</t>
  </si>
  <si>
    <t>Se vincularon 39 nuevos predios a procesos de adopción de buenas prácticas productivas. En este sentido se vincularon 12 predios en la cuenca del río Tunjuelo, localidades de Usme y Ciudad Bolívar, 4 predios en la cuenca del río Blanco y 10 predios en la cuenca del río Sumapaz, localidad de Sumapaz y 13 nuevos predios en la cuenca del río Teusacá, localidades de Santa fe y Chapinero, y 3 predios en zona de franja de cerros orientales, localidad de Usme. 
 Como acciones desarrolladas se destacan:
 1. CUENCA DEL RÍO BLANCO EN LA LOCALIDAD DE SUMAPAZ 
 En los predios vinculados y antiguos se realizaron acciones de implementación de Buenas Prácticas Ambientales dentro del sistema productivo como:
 La elaboración y sistematización del taller Ordenamiento Ambiental de Fincas en los 4 predios, llegando a un total acumulado de 15 predios.
 Acciones en seguridad alimentaria y autoabastecimiento:
 *Mejoramiento de la instalación de la huerta casera: 14 predios (9 nuevas familias y 5 familias antiguas)
 *Diversificación de la huerta: 18 predios (6 nuevas familias y 12 familias antiguas)
 *Propagación de especies promisorias y/o ancestrales: variedades de papas corneto, papa bandera, cubios amarillos, entregados en 16 predios (3 nuevas familias y 13 familias antiguas)
 *Mejoramiento instalaciones especies menores: 3 predios (2 nuevas familias y 1 familias antiguas)
 Acciones de abonos orgánicos
 * Lombricultivo: 1 predio (1 nuevas familias)
 Acciones de entrega de material vegetal
 * Replante: 3 predios antiguos (73 árboles)
 *Enriquecimiento de nacederos: 5 predios antiguos (239 árboles)
 *Enriquecimiento de bosque: 1 predios antiguos (47 árboles)
 *Diversificación en el predio: 2 predios antiguos (60 árboles)
 Acciones de buenas prácticas ambientales dentro del sistema productivo
 *Pastos de corte: 2 predios antiguos
 * Bebederos: 8 predios antiguos- 3 predios nuevos
 * Cercas vivas: 2 predios (487 metros lineales)
 32 predios con seguimiento los cuales fueron intervenidos por la SDA.
 Se realiza seguimiento a predios con acciones de procesos de reconversión productiva realizados con articulación interinstitucional entre la SDA con Proyecto Páramos- EAAB (38 predios), con SDDE en donde se revisa el establecimiento de cercas vivas (600mts) y mejoramiento de praderas (2 ha), con la CAR (plantación de 600 árboles nativos) y una nueva vinculación con la RAPE (ubicación de los predios).
 2. CUENCA DEL RÍO BLANCO EN LA LOCALIDAD DE SUMAPAZ 
 El trabajo se ha desarrollado en 10 nuevos predios en la localidad de Sumapaz; a cada uno de estos predios se les ha hecho vinculación mediante acta y se ha desarrollado el diagnóstico de finca con miras a elaborar el plan de trabajo e implementación de buenas prácticas productivas.
 3. CUENCA DEL RÍO TUNJUELO EN LA LOCALIDAD DE USME
 De los 423 predios vinculados con anterioridad en la cuenca del río Tunjuelo con acciones de reconversión del sistema productivo se realizó seguimiento a 420 fincas.
 Durante los meses de Octubre, Noviembre y Diciembre del 2016 se vincularon 12 predios a la meta de Buenas Prácticas Productivas BPP para la reducción a la vulnerabilidad al cambio climático.
 2 Predios se encuentran en la zona rural de la localidad de Usme y diez (10) en la zona rural de la localidad de Ciudad Bolívar, en estos predios se implementaron 7334.5 metros lineales en cercas vivas, 1104.4 metros lineales de cerramiento de bosques y 2211 metros cuadrados liberados para la conservación.
 4. CUENCA DEL RÍO TEUSACÁ LOCALIDAD DE SANTA FE, CHAPINERO Y ZONA DE FRANJA DE CERROS ORIENTALES LOCALIDAD DE USME.
 El trabajo se ha desarrollado en 11 nuevos predios en la localidad de Santa fe, 2 predios en la localidad de Chapinero y 3 predios en zona de franja de cerros orientales ubicados en la localidad de Usme; a cada uno de estos 15 predios se les ha hecho vinculación mediante acta y se ha desarrollado el diagnóstico de finca con miras a elaborar el plan de trabajo e implementación de buenas prácticas productivas.</t>
  </si>
  <si>
    <t>Se elaboró una base de información técnica, acerca de: Adaptación Basada en Ecosistemas-AbE. Compilar insumos técnicos, para los proyectos. 
Se está elaborando una guía conceptual sobre AbE. 
Se elaboró un plan de trabajo, con la programación para la fase de formulación de los proyectos.
 Se continúa alimentando una (1) base de datos sobre el tema: proyectos AbE. Se creo un grupo de trabajo mensual con profesionales de la DGA, DPSIA y la SPPA, para el proceso de formulación. Se abrió un sitio en google drive, en el cual se comparte toda la información y avances del proceso. Se generó un (1) documento como base teórica y técnica, con lineamientos para la formulación de los proyectos. (A Dic 31).</t>
  </si>
  <si>
    <t>Plan de acción para el proceso de formulación.
Base de datos e información técnica sobre proyectos de adaptación basada en ecosistemas a nivel internacional y nacional.
Creación de un (1) grupo interdisciplinario de trabajo al interior de la SDA, para el proceso de formulación.
Documento técnico informativo con lineamientos para la formulación de proyectos de adaptación basada en ecosistemas, para el área rural y urbana.</t>
  </si>
  <si>
    <t>PIRE: La atención de emergencias ambientales competencia y jurisdicción de la SDA, se mide a través de un indicador que finalizó a 31 de diciembre de 2016 en 100%. En lo corrido del segundo semestre de 2016 se han recibido y atendido 536 emergencias (512 relacionadas con árboles en riesgo o caídos y 24 relacionados con materiales peligrosos).PIGA: Durante estos tres meses se realizó la verificación de las Entidades que no han tenido visita de Control y se cruzo la información en la base de datos, para dar prioridad en su acompañamiento durante el periodo que queda de 2016. Como resultado de este análisis se identificaron los temas de interés para gestión y acompañamiento. De igual manera, se avanzó en la creación de la herramienta ABC para ayudarles a las entidades a organizar el tema de gestión ambiental en cada uno de los programas. Se realizaron mesas de trabajo con diferentes entidades para revisar los avances adelantados por estas entidades y se les dieron indicaciones a seguir para avanzar en el desarrollo de su gestión ambiental. De igual manera se apoyó la preparación de la Auditoría, revisión de soportes y se apoyó la socialización del subsistema de gestión ambiental para los funcionarios y contratistas de la DGA. PACA: Consolidación y ajustes a la matriz formulación del PACA, para lo cual, fue necesario realizar mesas de trabajo con proyectos y cooperación internacional y los equipos técnicos de Planeación y Subsecretaria para inclusión o no de algunas metas PACA. Así como, para verificar cuales metas corresponden a producto o a resultado y como van cargados los recursos. Finalmente se realizó el cargue en storm user de la matriz de formulación con la novedad que si existen algunos cambios todavía hay la posibilidad de ajustarlas. CECA: se aumentó de 345 certificados en el 2015 a 350 en el 2016, a pesar que la fecha para la solicitud cambio del 15 de octubre al 15 de agosto. Gracias a este cambio de fecha se logró enviar el certificado y la carta de entrega a los usuarios en el mes de diciembre, evitando así la incertidumbre de los solicitantes por la respuesta a sus trámites.</t>
  </si>
  <si>
    <t>El PIRE no estuvo en funcionamiento entre el 11 y el 21 de agosto de 2016 (no había personal contratado para el tema, ni servicio de comunicaciones, de manera que en este periodo no fue posible activar y hacer seguimiento a los incidentes; adicionalmente, en la SSFFS no había profesionales suficientes para atender las emergencias) y por esta razón, quedaron varias emergencias represadas para ese periodo, sin embargo, a la fecha ya se atendieron y no hay pendientes.</t>
  </si>
  <si>
    <t>Garantizar administrativamente el funcionamiento del PIRE de la Entidad. 
 Mayor compromiso institucional.</t>
  </si>
  <si>
    <t>Reducción de riesgos generados a la ciudadanía.</t>
  </si>
  <si>
    <t>*Reporte actualizado 2016.
 *Formatos de respuesta a emergencias.</t>
  </si>
  <si>
    <t>Julio-Septiembre:
PIGA: Internamente se apoyó la preparación de la Auditoría de Control Interno y se elaboró el material para la socialización del subsistema de gestión ambiental a los funcionarios y contratistas de la DGA. Externamente se retomó el acercamiento con las entidades del distrito, se realizaron (3) mesas de trabajo: IPES, con la Autoridad de Acuicultura y Pesca con Instituto técnico y Escuela Tecnológica Instituto Técnico Central (ETITC). Y se ejecutó (1) actividad de reconocimiento en la línea de movilidad sostenible.
PACA:  Se elaboró (1) informe de evaluación PACA Bogotá Humana, así mismo, se consolidó, ajustó y cargó la matriz de formulación del PACA Bogotá Mejor para Todos 2016-2020, para lo cual se llevó a cabo (1) mesa de trabajo para definir la pertinencia de las metas 71 y 70.
Octubre- Diciembre 
PIGA: Se realizaron (3) mesas de trabajo con las entidades del distrito: Movilidad Sostenible, Gestión Ambiental y Huella de Carbono.  Se elaboró el material de apoyo para la implementación del PIGA en las entidades del distrito (ABC)
PACA:  Se consolidó, ajustó, socializó y cargó la matriz definitiva de formulación del PACA Bogotá Mejor para Todos 2016-2020, para lo cual se llevaron a cabo () mesas de trabajo para definir la pertinencia de las metas 450, 428, 451 y 457.</t>
  </si>
  <si>
    <t xml:space="preserve">Se recibieron 411 solicitudes para el tramite CECA. De estas, 350 se certificaron y se reportaron a la SDH el 11 de noviembre del 2016 para que se aplique el beneficio en la vigencia tributaria del 2017; 17 fueron solicitudes fuera de fecha; 13 solicitudes que no aplican y 31 solicitantes desistieron del trámite. </t>
  </si>
  <si>
    <t>Uno de los instrumentos con enfoque de adaptación al cambio climático es la implementación del Plan Institicional de Respuesta a Emergencias - PIRE cuya meta mide la atención de emergencias ambientales competencia y jurisdicción de la SDA, a través de un indicador que a 31 de diciembre de 2016 culmino en 100%. El indicador se comportó de la siguiente manera: octubre: 98% - noviembre: 99% - diciembre: 100%.
 En este último trimestre se recibieron 228 emergencias y se atendieron 240 emergencias correspondientes a las 228 del trimestre y 12 que estaban pendientes de atención del trimestre anterior.
 Los eventos correponden a:
  - Octubre: 61 emergencias: 57 relacionados con árboles en riesgo o caídos y 4 incidentes relacionados con materiales peligrosos.
  - Noviembre: 141 emergencias: 134 relacionados con árboles en riesgo o caídos y 7 incidentes relacionados con materiales peligrosos.
  - Diciembre: 26 emergencias: 21 relacionados con árboles en riesgo o caídos y 5 incidentes relacionados con materiales peligrosos.</t>
  </si>
  <si>
    <t>Se realizan actividades constantes para articular diversas herramientas con aportes enfocados a la adaptación. Se asiste a reuniones de actualización y se planeo y realizó un taller acerca de: Herramientas de Gestión para el Cambio Climático, con el apoyo del Ministerio de Ambiente y Desarrollo Sostenible.</t>
  </si>
  <si>
    <t>Se elaboró una base de información técnica, acerca de: Adaptación Basada en Ecosistemas-AbE. Compilar insumos técnicos, para los proyectos. Se está elaborando una guía conceptual sobre AbE.
Se elaboró un (1) plan de trabajo, con la programación para la fase de formulación de los proyectos.
Se continúa alimentando una (1) base de datos sobre el tema: proyectos AbE. Se creo un grupo de trabajo mensual con profesionales de la DGA, DPSIA y la SPPA, para el proceso de formulación. Se abrió un sitio en google drive, en el cual se comparte toda la información y avances del proceso. Se generó un (1) documento como base teórica y técnica, con lineamientos para la formulación de los proyectos. (A Dic 31).</t>
  </si>
  <si>
    <t>CUENCA DEL RÍO TUNJUELO EN LA LOCALIDAD DE USME de los 423 predios vinculados con anterioridad en la cuenca del río Tunjuelo con acciones de reconversión del sistema productivo se realizó seguimiento a 420 fincas.CUENCA DEL RÍO BLANCO EN LA LOCALIDAD DE SUMAPAZ32 predios con seguimiento los cuales fueron intervenidos por la SDA.</t>
  </si>
  <si>
    <t>CUENCA DEL RÍO BLANCO EN LA LOCALIDAD DE SUMAPAZ 
 En los predios vinculados y antiguos se realizaron acciones de implementación de Buenas Prácticas Ambientales dentro del sistema productivo como: La elaboración y sistematización del taller Ordenamiento Ambiental de Fincas en los 4 predios, llegando a un total acumulado de 15 predios. Acciones en seguridad alimentaria y autoabastecimiento: *Mejoramiento de la instalación de la huerta casera: 14 predios (9 nuevas familias y 5 familias antiguas) *Diversificación de la huerta: 18 predios (6 nuevas familias y 12 familias antiguas) *Propagación de especies promisorias y/o ancestrales: variedades de papas corneto, papa bandera, cubios amarillos, entregados en 16 predios (3 nuevas familias y 13 familias antiguas) *Mejoramiento instalaciones especies menores: 3 predios (2 nuevas familias y 1 familias antiguas) Acciones de abonos orgánicos * Lombricultivo: 1 predio (1 nuevas familias) Acciones de entrega de material vegetal* Replante: 3 predios antiguos (73 árboles) *Enriquecimiento de nacederos: 5 predios antiguos (239 árboles) *Enriquecimiento de bosque: 1 predios antiguos (47 árboles) *Diversificación en el predio: 2 predios antiguos (60 árboles) Acciones de buenas prácticas ambientales dentro del sistema productivo *Pastos de corte: 2 predios antiguos * Bebederos: 8 predios antiguos- 3 predios nuevos * Cercas vivas: 2 predios (487 metros lineales) 32 predios con seguimiento los cuales fueron intervenidos por la SDA. Se realiza seguimiento a predios con acciones de procesos de reconversión productiva realizados con articulación interinstitucional entre la SDA con Proyecto Páramos- EAAB (38 predios), con SDDE en donde se revisa el establecimiento de cercas vivas (600mts) y mejoramiento de praderas (2 ha), con la CAR (plantación de 600 árboles nativos) y una nueva vinculación con la RAPE (ubicación de los predios).2. CUENCA DEL RÍO BLANCO EN LA LOCALIDAD DE SUMAPAZEl trabajo se ha desarrollado en 10 nuevos predios en la localidad de Sumapaz; a cada uno de estos predios se les ha hecho vinculación mediante acta y se ha desarrollado el diagnóstico de finca con miras a elaborar el plan de trabajo e implementación de buenas prácticas productivas.3. CUENCA DEL RÍO TUNJUELO EN LA LOCALIDAD DE USMEDe los 423 predios vinculados con anterioridad en la cuenca del río Tunjuelo con acciones de reconversión del sistema productivo se realizó seguimiento a 420 fincas. Durante los meses de Octubre, Noviembre y Diciembre del 2016 se vincularon 12 predios a la meta de Buenas Prácticas Productivas BPP para la reducción a la vulnerabilidad al cambio climático.2 Predios se encuentran en la zona rural de la localidad de Usme y diez (10) en la zona rural de la localidad de Ciudad Bolívar, en estos predios se implementaron 7334.5 metros lineales en cercas vivas, 1104.4 metros lineales de cerramiento de bosques y 2211 metros cuadrados liberados para la conservación.4. CUENCA DEL RÍO TEUSACÁ LOCALIDAD DE SANTA FE, CHAPINERO Y ZONA DE FRANJA DE CERROS ORIENTALES LOCALIDAD DE USME.El trabajo se ha desarrollado en 8 nuevos predios en la localidad de Santa fe, 2 predios en la localidad de Chapinero y 3 predios en zona de franja de cerros orientales ubicados en la localidad de Usme; a cada uno de estos 13 predios se les ha hecho vinculación mediante acta y se ha desarrollado el diagnóstico de finca con miras a elaborar el plan de trabajo e implementación de buenas prácticas productivas.</t>
  </si>
  <si>
    <t>se vincularon 39 nuevos predios a procesos de adopción de buenas prácticas productivas. En este sentido se vincularon 12 predios en la cuenca del río Tunjuelo, localidades de Usme y Ciudad Bolívar, 4 predios en la cuenca del río Blanco y 10 predios en la cuenca del río Sumapaz, localidad de Sumapaz y 10 nuevos predios en la cuenca del río Teusacá, localidades de Santa fe y Chapinero, y 3 predios en zona de franja de cerros orientales, localidad de Usme.</t>
  </si>
  <si>
    <t>Se adelantó la visita al predio el Tanque ubicado en la vereda Pasquilla y al predio Aguas Calientes vereda Mochuelo bajo para definir posibles áreas nuevas para ser intervenidas con acciones de restauración ecológica participativa o conservación y mantenimiento en la ruralidad de Bogotá.</t>
  </si>
  <si>
    <t>Se realizó un proceso de restauración ecológica participativa en 14 ha, en predios del área abastecedora del acueducto veredal de Saltonal en la localidad de Ciudad Bolívar</t>
  </si>
  <si>
    <t>Se hizo acercamiento con la junta directiva del acueducto Aguas Doradas, para coordinar posibles acciones a realizar en el predio del Chorro del Fundidor abastecedor del acueducto veredall e igualmente s e realizó acercamiento con integrantes de la junta directiva del acueducto Aguas Claras, vereda Santo Domingo, Localidad Sumapaz, para ser intervenidos en 2017.</t>
  </si>
  <si>
    <t>Para el 2016 se realizaron actividades para la implementación completa de 0,5 programas de monitoreo, el cual coresponde al Programa de monitoreo del estado de la biodiversidad en PEDH, cuyas tres fases o actividades implementadas fueron: I. Recolección de información secundaria y línea base. II Diseño metodológico de muestreo y III. Implementación del monitoreo, publicación y manejo adaptativo. 
Así mismo, se inició la primera y segunda fase del Segundo Programa de Monitoreo para Áreas de Restauración Ecológica, realizando la revisión de información secundaria y el diseño preliminar de monitoreo de la flora, su adaptabilidad a los diferentes ensayos y un componente de evaluación de la avifauna presente.</t>
  </si>
  <si>
    <t>Para cerrar el año 2016, se cuenta  con un total de 50.899 eindividuos vegetales en los viveros administrados por la SDA, donde además de la produción sexual y asesexual se empleó la técnica de rescate y reclutamiento de individuos vegetales, labor que desarrollo el equipo de viveros; así como tambien el matenimiento y recuperación de las instalaciones en los viveros de Soratama y Entrenubes.</t>
  </si>
  <si>
    <t>Se realizaron actividades a través de equipo de viveristas de la SDA, logrando realizar labores como fertirriego, podas fitosanitarias, replante, enriquecimiento vegetal, plateo, ente otras, en áreas previamente intervenidas por la Entidad en los predio de la EAB, ubicados en el Embalse de Chisacá, de la localidad de Usme, para 4,5 hectáreas.</t>
  </si>
  <si>
    <t>Se formuló el plan de mantenimiento y sotenibilidad de las acciones de restauración ecologica, para  2017, 2018 y 2019, definiendo la priorización de las áreas, junto con las actividades a desarrollar en cada una de ellas.</t>
  </si>
  <si>
    <t>Se efectuó el levantamiento de información y georrefernciación, acercamiento comunitario, identificación de problemáticas y áreas potenciales de restauración ecológica; en las áreas ubicadas en el nodo Usme Centro. Las zonas objeto de verificación y su área de ronda corresponden a : microcuenca Carraco 6,75 hectáreas; microcuenca La Quinta 9,25 hectáreas; microcuenca La Requilina 19 hectáreas; Drenaje microcuenca La Requilina 10,75 hectáreas; microcuenca Aguadulce 26,5 hectáreas; microcuenca Drenaje Aguadulce 16 hectáreas; microcuenca Corinto 18,5 hectáreas; microcuenca La Taza 31,25 hectáreas; Drenaje microcuenca La Taza 7,5 hectáreas; microcuenca Chiguacita 25,25 hectáreas.</t>
  </si>
  <si>
    <t>Se firmó el convenio de asociación SDA-CD-20161198, entre la Secretaría Distrital de Ambiente y la Corporación Ambiental Empresarial (CAEM) cuyo objeto es aunar esfuerzos técnicos, financieros y administrativos para efectuar acciones de mantenimiento y sostenibilidad en procesos de restauración ecológica e implementación de actividades de paisajismo en la Estructura Ecológica Principal (EEP), zonas del suelo de protección por riesgo y áreas de interés ambiental en el D.C. Con este convenio se adelantarán acciones de rehabilitación en los sectores de Nueva Esperanza y Altos de la Estancia, y a su vez se implementarán 2 proyectos del PMA de Altos de la Estancia, que permitirá inciar con la habilitación de 6,4 hectáreas como espacio público.</t>
  </si>
  <si>
    <t>Se firmó el convenio de asociación SDA-CD-20161198, entre la Secretaría Distrital de Ambiente y la Corporación Ambiental Empresarial (CAEM) cuyo objeto es aunar esfuerzos técnicos, financieros y administrativos para efectuar acciones de mantenimiento y sostenibilidad en procesos de restauración ecológica e implementación de actividades de paisajismo en la Estructura Ecológica Principal (EEP), zonas del suelo de protección por riesgo y áreas de interés ambiental en el D.C. Con este convenio se adelantarán acciones de rehabilitación en los sectores de Nueva Esperanza y Altos de la Estancia, y a su vez se implementarán 2 proyectos del PMA de Altos de la Estancia, que permitirá inciar con la habilitación de 6,4 hectáreas como espacio público.
Se iniciaron acciones de mantenimiento en el polígono Altos de la Estancia, en aproximadamente 1 hectárea, con el apoyo de un grupo de jóvenes vinculados a la Fundación Forjar, Oportunidad y Cambio-Secciónal Ciudad Bolívar. El mantenimiento se realizó en 5 jornadas durante los meses de noviembre y diciembre, y las actividades desarrolladas fueron las siguientes: limpieza (recolección de residuos) en la parte alta del polígono-Sector el Espino y en el sector Alto de la Quebrada Santa Rita-Sector Noroccidental; mantenimiento cobertura vegetal (plateo y deshierbe a aprox 100 individuos) en el costado izquierdo de la Quebrada Santo Domingo; siembra de 30 individuos en el mismo sector de la Quebrada Santo Domingo.</t>
  </si>
  <si>
    <t>Se suscribió el  contrato 20161249, con el objeto de contratar el diseño y construcción de andenes y obras complementarias en los PEDM y áreas de interés ambiental administrados.</t>
  </si>
  <si>
    <t>Se realizó reunión con la CAR y el DADEP en noviembre con el fin de identificar las posibilidades de recepción del Predio denominado Cantera El Zuque para asu administración y manejo.</t>
  </si>
  <si>
    <r>
      <t xml:space="preserve">En el semestre de jul a dic del 2016, en el marco del convenio interadministrativo 958 de 2013 SDA-IDRD, se adquirieron los predios identificados con el RT 81 con la Escritura pública 1238 de 2015 Notaria 77 registrada en el certificado de libertad 50S-552371 con un área de 5.616,3 m2, RT 148 con la escritura pública 1960 de 2016 Notaria 5 registrada en la M.I. 50S291338 con un área de 699,90 m2, el RT 178 con escritura pública 1395 de 2016 Notaria 2 registrada en la M.I. 50S-618939 con un área de 11.754,22. Para un total de 18.070,42 m2 </t>
    </r>
    <r>
      <rPr>
        <b/>
        <sz val="9"/>
        <rFont val="Arial"/>
        <family val="2"/>
      </rPr>
      <t>(1.81 Has)</t>
    </r>
    <r>
      <rPr>
        <sz val="9"/>
        <rFont val="Arial"/>
        <family val="2"/>
      </rPr>
      <t>.
La Dirección de Gestión Ambiental adelanta de manera autónoma la gestión predial de los inmuebles ubicados en el Cerro de Juan Rey, en consecuencia se adquirieron los predios identificados así: RT 29 con un área de 1.079,92 m2, RT 40 con un área 795,17 m2, RT 41 con área de 132,48 m2, RT 46 con un área de 213,35 m2, RT 100 con un área 17.477,10 m2 y RT 122 con un área de 4.970,00 m2 para un área total 24.668,02 m2</t>
    </r>
    <r>
      <rPr>
        <b/>
        <sz val="9"/>
        <rFont val="Arial"/>
        <family val="2"/>
      </rPr>
      <t xml:space="preserve"> (2,47 has).</t>
    </r>
    <r>
      <rPr>
        <sz val="9"/>
        <rFont val="Arial"/>
        <family val="2"/>
      </rPr>
      <t xml:space="preserve"> Y en proceso de escrituración RT 80 y RT 105. De lo anterior se establece que para la vigencia 2016 se adquirió un total de</t>
    </r>
    <r>
      <rPr>
        <b/>
        <sz val="9"/>
        <rFont val="Arial"/>
        <family val="2"/>
      </rPr>
      <t xml:space="preserve"> 4.28 Has</t>
    </r>
    <r>
      <rPr>
        <sz val="9"/>
        <rFont val="Arial"/>
        <family val="2"/>
      </rPr>
      <t xml:space="preserve">.
</t>
    </r>
  </si>
  <si>
    <t>Se  suscribió el contrato 20161302 con el objeto de contratar los Estudios y diseños de las obras de mitigación de riesgos por procesos morfodinámicos en la margen izquerda de la cuenca alta de la quebrada Hoya del Ramo.</t>
  </si>
  <si>
    <t>Se elaboraron los estudios previos, pliego de condiciones y demás dopcumentos para la convocatoria  SDA-CM-048-2016, con el fin de contratar los Estudios y diseños de las obras de mitigación de riesgos por procesos morfodinámicos en la margen izquerda de la cuenca alta de la quebrada Hoya del Ramo.</t>
  </si>
  <si>
    <t>Se han realizado Jornadas de Concientización con Colegios, Jardines, comunidad, Policía, en temas de usos permitidos y no permitidos,, tenencia responsable de caninos, residuos de construcción y demolición RCD, biodiversidad, novenas decembrinas, ecovacaciones, recorridos guiados, con el apoyo de OPEL.</t>
  </si>
  <si>
    <t>A la fecha no se han contratado los servicios pertinentes para la realización de los diseños de las infraestructuras de administración. Igualmente la viabilidad de esta actividad se evaluará tecnicamente y economicamente para la vigencia 2017.</t>
  </si>
  <si>
    <t>La Secretaría Distrital de Ambiente cuenta con un recurso humano encargado de la administración de los Humedales, quienes se encargan de articular las acciones y/o actividades entre las Entidades Responsables y de Apoyo a la ejecución del Plan de Acción de los Humedales, tales como , la Empresa de Acueducto, Alcantarillado y Aseo de Bogotá, IDIGER, Alcaldías Locales, Secretaría de Integración Social, CAR, entre otras. Así como, de realizar una articulación con la comunidad en particular.</t>
  </si>
  <si>
    <t>Se presentó ante la Mesa de Humedales el esquema de administración consolidado en pro de la recuperación, restauración de los Parques Ecológicos Distritales de Humedal.</t>
  </si>
  <si>
    <t>No se ha dado inicio a las acciones, la cuales son dependientes de los procesos de contratación, que a la fecha de corte de este informe no han sido perfeccionados.</t>
  </si>
  <si>
    <t>Se elaborarón las Matrices de Seguimiento, para cada uno de los Planes de Manejo Ambiental para los Parques Ecológicos Distritales de Humedal La Vaca, Techo, Burro, Tibanica, Capellanía, Córdoba, Juan Amarillo, Jabqoue, Torca - Guaymaral, La Conejera, Santa María del Lago y Meandro del Say. Igualmente se realizó, cronograma de trabajo para cada uno del Humedales en mención para el último trimeste de la vigencia 2016.</t>
  </si>
  <si>
    <t xml:space="preserve">1. Se genera el avance del documento técnico de soporte en el cual se encuentra la identificación y priorización de polígonos para la declaratoria nuevas áreas protegidas en páramos en sector de la cuenca del río Blanco Localidad 20 Sumapaz, para 100 ha de nuevas áreas protegidas declarables (Proceso Forest: 3614592) . 
2. En total son 3.723,518 habitantes (hombres y mujeres) beneficiarios(as) de UPZ y UPR que habitan las áreas donde se desarrollaron los productos de soporte técnico para la definición de nuevas áreas protegidas así como para la protección y conservación de los elementos conectores de la EEP del Distirto Capital.
3. De acuerdo con lo definido en esta actividad de la Meta, se generan informes y conceptos técnicos orientados al manejo integral del suelo de protección relacionados con los Elementos conectores de la Estructura Ecológica Principal - EEP del D.C. , propendiendo por la generación de conectividad ecológica, así como la preservación y conservación de los valores ecológicos, ambientales,  socioculturales y la biodiversidad existentes entre los  polígonos priorizados para la declaratoria de las nuevas 100 ha de áreas protegidas en ecosistemas de páramo y éstos elementos conectores de la - EEP. 
Nota 1: El documento soporte técnico para la declaratoria de las 100ha de nuevas áreas protegidas en ecosistemas de alta montaña (Páramo y bosque alto andino) para las 100ha se proyecta para el primer semestre de 2017 lo anterior por directrices de la SDA específicamente de la coordinación que se ha tenido con la DPSIA, la DGA y la SER.  
Nota 2: De acuerdo al SEGPLAN del proyecto de inversión 1132, dentro de las actividades de esta Meta el grupo debe "Evaluar y emitir insumos técnicos para los procesos de alinderamiento y/o afectación de los elementos de la  EEP del D.C. con enfasis en la situacion de los páramos y ecosistemas altoandinos", por lo cual se presentan los productos de estas actividades. (Número de Conceptos e informes técnicos: 33;  (Respuestas técnicas afectaciónes a EEP¨D.C.: 182; Insumos técnicos de respuestas a memorandos: 72) . A continuación discrimina lo relacionado:
Conceptos técnicos elaborados durante el periodo de septiembre  a diciembre de 2016:
*Concepto Técnico de alinderamiento del Canal Afidro (PEDH La Conejera) proceso Forest 3563275
*Concpeto Técnico de alinderamiento dde la Quebrada La Nutria San Cristóbal proceso Forest 3586380
* Concepto técnico no. 7290 determinar las afectaciones ambientales por uso indebido del suelo por construcción de viviendas informales en el sector San German PEDM Entrenubes. Radicado 2016IE175536.
* Informe técnico no. 1235 caracterización técnica ambiental en componentes hidráulico y biótico para definición de RH y ZMPA Canal Afidro para acto administrativo Usuario Hernando Andres Leyton Tiboche. Radicado 2016IE179261.
* Informe técnico no. 1244 deslizamiento quebrada hoya del ramo. Proceso anterior por ajustes 3549789. Radicado 2016IE179931.
Informe técnico no. 2432 acompañamiento fiscalía verificación ocupación de viviendas informales en la cuchilla del Gavilán en el PEDM Entrenubes. Radicado 2016IE222895.
* Informe técnico no. 2433 identificación y valoración estado fitosanitario y posible manejo silvicultural requerido para individuos arbóreos de la especie acacia decurrens presentes en el predio ubicado en la ruralidad del distrito capital y colindante con el PEDH La Conejera. Radicado 2016IE222914.
* Proceso 3563275 para elaboración de concepto técnico por soporte ambiental para definición ronda hidráulica y zona de manejo y preservación ambiental y definición de medidas de manejo que mejoren su funcionalidad ambiental para acto administrativo de alinderación. 18 predios presentan conexión errada a los colectores aferentes a los PEDH Conejera, Jaboque y Juan Amarillo.
Conceptos técnicos elaborados durante el periodo de julio a septiembre de 2016:
• Informe Técnico No. 764 Primer Informe Cuatrimestral para cumplimiento del Decreto 555 de 2015 por alerta naranja. Radicado 2016IE118091.
• Informe Técnico No. 772 Verificación de ocupación residencial predios evacuados por riesgo del Corredor Ecológico de Ronda de la Quebrada La Hoya del Ramo en el Sector del Barrio La Fiscala en la localidad de Usme. Radicado 2016IE119259.
• Informe Técnico No. 845 Atención radicado 2014ER210653 por solicitud información y actualización de las fuentes hídricas de la Localidad de Usme dentro del perímetro Urbano. Radicado 2016IE121258.
• Informe Técnico No. 911 Dar alcance al Informe técnico 00540 de 2015 (Radicado 2015IE64114) - Evaluación geotécnica Cerramiento – Jarillón Humedal Tibanica, con el fin de dar claridad a la localización de los puntos: (a) Cerramiento en el área de refugio, (b) Acceso vehicular Diagonal 74 S, y (c) Jarrillón  Tibanica, que trata el numeral 2.2 del informe Técnico 540/2015 indicando que se trata de la imagen 1 del presente informe y NO de la imagen 1 del informe 540/2015. Radicado 2016IE128771.
• Informe Técnico No. 964 Afectaciones generadas por la ladrillera Tejares a los ecosistemas de los Corredores Ecológicos de Ronda de las Quebradas Curí y Santa Librada por evaluación de las afectaciones generadas por la actividad de minería, por parte de la Ladrillera Tejares cuyo representante legal es el señor Gonzalo Romero Robelto. Radicado 2016IE132292.
• Informe Técnico No. 992 Recomendaciones geotécnicas en la implementación de diseños propuestos, para la restauración ecológica en las áreas priorizadas en el Parque Nacional Enrique Olaya Herrera - Segunda Etapa (PNEOH II) por el Convenio de Asociación No. SDA 1526/ CAR 1287/ IDRD 2251 de 2014. Radicado 2016IE137760.
• Informe Técnico No. 1011 por recomendaciones geotécnicas en el área afectada por procesos de remoción en masa, en el tramo priorizado del sendero peatonal del Cerro de Monserrate por parte del IDRD. Radicado 2016IE143790.
• Informe técnico No. 1012 para presentar los argumentos técnicos para la incorporación dentro del nuevo Plan de Ordenamiento territorial del Distrito Capital de precisiones cartográficas y la adición de polígonos con características de humedal adyacentes al área declarada del Parque Ecológico Distrital de Humedal Tibanica. Radicado 2016IE143799.
• Informe Técnico No. 1026 Soporte técnico para la revisión de las medidas de protección, establecidas a través de la Resolución 819 de 2015, para los sectores inundables conformados por ocho (8) polígonos aledaños al PEDH Torca y Guaymaral. Radicado 2016IE147073.
• Informe Técnico No. 1027 Analizar y evaluar la afectación por actividades de pastoreo de semovientes que se presenta en el Corredor Ecológico de Ronda de la Quebrada BOLONIA a la altura de la vivienda localizada en la carrera 8A Este No 81-34 sur, en atención al radicado SDA No 2016ER62168. Radicado 2016IE147420.
• Informe Técnico No. 1028 por análisis a las afectaciones ambientales generadas al ecosistema por disposición de lodos dentro del área protegida, obtenidos en el dragado y excavación del humedal durante la obra denominada “Adecuación Hidrogeomorfológica de la Franja Acuática y Semiacuática del Humedal El Burro Tercera Fase”.  Radicado 2016IE147421.
• Informe Técnico No. 1078 Caracterización técnica ambiental del estado de los predios localizados en el sector San Germán ubicado dentro área protegida Parque Ecológico Distrital de Montaña Entrenubes. Radicado 2016IE152083.
• Informe Técnico No. 1086 Caracterización técnica ambiental sobre afectaciones en el área protegida Parque Ecológico Distrital de Montaña Entrenubes, por ocupaciones ilegales en el Sector San Germán. Radicado 2016IE154049.
• Concepto Técnico No. 5167 para dar alcance al soporte técnico para la variación del ancho del Corredor Ecológico de Ronda de la margen derecha del río Tunjuelo en el sector La Turquesa. Radicado 2016IE123345.
</t>
  </si>
  <si>
    <t xml:space="preserve">Se realizó el proceso de revisión de información secudaria y primaria relacionada con los componentes geosférico y biótico de ecosistemas de páramo relacionados con la Localidad de Sumapaz para la definición de las 100 ha (totalidad de la meta) de nuevas áreas protegidas. </t>
  </si>
  <si>
    <r>
      <t xml:space="preserve">5, PONDERACIÓN HORIZONTAL AÑO: </t>
    </r>
    <r>
      <rPr>
        <b/>
        <u/>
        <sz val="9"/>
        <rFont val="Arial"/>
        <family val="2"/>
      </rPr>
      <t>2016</t>
    </r>
  </si>
  <si>
    <t>7, OBSERVACIONES AVANCE TRIMESTRE 4  DE 2016</t>
  </si>
  <si>
    <t>Bogotá Distrito Capital</t>
  </si>
  <si>
    <t>Todos los barrios que están en el Perímetro Urbano de Bogotá Distrito Capital</t>
  </si>
  <si>
    <t>Todas las Localidades que están en el Perímetro Urbano de Bogotá</t>
  </si>
  <si>
    <t>Emergencias atendidas en el perímetro urbano de Bogotá Distrito Capital</t>
  </si>
  <si>
    <t>Localidades Usme y Sumapaz</t>
  </si>
  <si>
    <t>NA</t>
  </si>
  <si>
    <t>Usme y Sumapaz</t>
  </si>
  <si>
    <t>Sumapaz y Usme</t>
  </si>
  <si>
    <t>UPZ y UPR Aledañas</t>
  </si>
  <si>
    <t>Polígonos de predios vinculados en las UPR y zonas rurales de Cuenca del río Sumapaz, río Blnaco, Río Tunjuelo y franja de cerros orientales</t>
  </si>
  <si>
    <t>UPR-Río Tunjuelo, UPR Río Blanco, UPR Río Sumapaz y cerros orientales zona rural localidades de santa fe y chapinero</t>
  </si>
  <si>
    <t>Sumapaz, Usme y Ciudad Bolívar</t>
  </si>
  <si>
    <t>Zona Rural de Bogotá - Suba, Chapinero, Santafe, Usme, Ciudad Bolívar, Sumapaz</t>
  </si>
  <si>
    <t>IMPLEMENTAR EN 500 PREDIOS ACCIONES DE BUENAS PRÁCTICAS AMBIENTALES EN SISTEMAS DE PRODUCCIÓN AGROPECUARIA</t>
  </si>
  <si>
    <t>Polígonos de predios vinculados en las UPR y zonas rurales de Cuenca del río Sumapaz, río Blanco, Río Tunjuelo y franja de cerros orientales</t>
  </si>
  <si>
    <t>Cuenca del río Sumapaz, río Blanco, Río Tunjuelo y franja de cerros orientales Usme</t>
  </si>
  <si>
    <t>AUMENTAR A 200 HECTÁREAS LAS ÁREAS CON PROCESOS DE RESTAURACIÓN ECOLÓGICA PARTICIPATIVA O CONSERVACIÓN Y/O MANTENIMIENTO EN LA RURALIDAD DE BOGOTANA.</t>
  </si>
  <si>
    <t>UPZ Aledañas</t>
  </si>
  <si>
    <t>SE ANEXA EL SHAPE FILE CON LOS POLÍGONOS DE LA EJECUCIÓN DE LA META</t>
  </si>
  <si>
    <t>Tintala, Ciudad Bachue, Rincón Altamar, Bochica II, Villa Nelly III Sector, Chucua De La Vaca I, Ciudad Techo II, El Chircal Sur, Chucua De La Vaca Iii, San Bernardino I, Villa Anny I, Sabana De Tibabuyes Norte, Tuna, Las Mercedes I, Rincón De Santa Inés, Corabastos, Valladolid, Club De Los Lagartos, Torca I, La Faena, Tibabita Rural, Potosí, Villa Del Mar, Las Mercedes Suba Rural, Casablanca Suba Urbano, El Tintal Central, Villas De Alcalá, Santa Maria, Ferrocaja Fontibon, Aures, Centro Engativa Ii, Prado Veraniego Sur, Luis Carlos Galán, Ronda, Ttes De Colombia, Nuevo Techo, Lisboa, Moravia, Rincón De Suba, El Chanco I, Casablanca Suba,Torca Rural Ii, El Tintal, El Chanco Rural Iii, Zona Franca, Los Ángeles, Lech Walesa, Tuna Baja, Villa Hermosa, San Bernardino Xxii Urbano, La Riviera, El Muelle, Parque El Tunal, Campo Verde, San Cayetano, San Bernardino Xxv Urbano, Puente Largo, Tibabuyes II, Los Cerezos, Batan, Marandu, Puerta De Teja, La Carolina De Suba, El Cedro, Bolivia Oriental, Niza Sur, San Antonio Engativá, Bolivia, Muzu, Santa Cecilia, Tuna Rural, Lago De Suba, Monaco, El Gaco , Santa Teresa De Suba ,Tibabuyes, Arborizadora Baja, El Dorado, Santa Cecilia, Villa Amalia, Ciudadela Colsubsidio.</t>
  </si>
  <si>
    <t>Fontibón, Suba, Bolivia, El prado, Niza, Tibabuyes, Minuto de Dios, Guaymaral, Corabastos, Arborizadora, La Academia, Capellania, La Alhambra, Calandaima, Garces Navas, Engativá, La floresta. El Rincón, Boyaca Real, Alamos, Bosa Central, Tintal Sur, Paseo de Los Libertadores, Castilla, ZonaFranca, Venecia.</t>
  </si>
  <si>
    <t>Tunjuelito, Suba, Usaquen, Kennedy, Engativá, Fontibón, Bosa y Ciudad Bolívar</t>
  </si>
  <si>
    <t xml:space="preserve">15 Parques Ecológicos Distritales de Humedal declardos en Bogotá D.C y tres predios de l PEDM Entrenubes </t>
  </si>
  <si>
    <t>SE ANEXA EL SHAPE FILE CON EL POLÍGONO DE LA EJECUCIÓN DE LA META</t>
  </si>
  <si>
    <t>La Macarena, Santa Inés, La Alameda, Las Nieves, Parque Nacional Urbano, La Favorita, Centro Administrativo, Parque Nacional, Santa Fe, Veracruz, San Bernardino, San Diego, La Capuchina, Bosque Izquierdo, La Estanzuela, Eduardo Santos, Parque Nacional Oriental, El Guavio, La Merced, San Victorino, La Concordia, Lourdes, Santa Bárbara, La Perseverancia, San Martin, Egipto, San Francisco Rural, La Catedral, Las Aguas, Voto Nacional y Belén</t>
  </si>
  <si>
    <t>UPZ 96, 92 y 94</t>
  </si>
  <si>
    <t>usme</t>
  </si>
  <si>
    <t>Microcuenca Mochón del Diablo, Padre de Jesús y San Bruno</t>
  </si>
  <si>
    <t>Olarte, Centro Usme, Cnetro Usme Rural</t>
  </si>
  <si>
    <t>Microcuenca Chiguacita</t>
  </si>
  <si>
    <t>RECUPERAR, REHABILITAR O RESTAURAR 200 HECTÁREAS NUEVAS EN CERROS ORIENTALES, RÍOS Y QUEBRADAS, HUMEDALES, BOSQUES, PÁRAMOS O ZONAS DE ALTO RIESGO NO MITIGABLES QUE APORTAN A LA CONECTIVIDAD ECOLÓGICA DE LA REGIÓN</t>
  </si>
  <si>
    <t>1 ha del polígono de
Altos de la Estancia</t>
  </si>
  <si>
    <t>No aplica (debido a que las áreas declaradas como suelos de protección por riesgo tienen restrigida la posibilidad de urbanizarse)</t>
  </si>
  <si>
    <t xml:space="preserve">UPZ 69 Ismael Perdomo
 </t>
  </si>
  <si>
    <t>Ciudad Bolivar</t>
  </si>
  <si>
    <t>Nueva Esperanza y Altos de la Estanciaa</t>
  </si>
  <si>
    <t>TOTAL</t>
  </si>
  <si>
    <t>Jarusalen</t>
  </si>
  <si>
    <t>Arborizadora</t>
  </si>
  <si>
    <t>Barrancas Oriental Rural y La Cita</t>
  </si>
  <si>
    <t>Suba Cerros, Suba Urbano</t>
  </si>
  <si>
    <t>Arrayanes VI, La Paz, La Fiscala, Canada O Guira, El Porvenir De Los Soches ,San Martin Sur, El Nuevo Portal II Rural, Villabel, El Nuevo Portal II, Yomasa, Diana Turbay Arrayanes, Pepinitos, Bolonia I ,Tocaimita Sur, El Bosque Central I, Juan Rey Sur, Tocaimita Oriental, Las Violetas Rural, Arrayanes I, La Esperanza Sur I, Liliana, Los Soches El Portal Del Divino, La Esperanza Sur, El Nevado II, El Bosque Central, Fiscala Alta, El Pedregal II, Las Lomas, La Fiscala Norte, Bolonia I, Los Olivares, El Nevado, Alaska, Tibaque Sur, Portal Rural II, El Refugio I, Bolonia, Los Arrayanes, Cerros De Oriente, Guacamayas III, La Belleza, Tocaimita Oriental I, Juan José Rondón I, Arrayanes V, Danubio II, Palermo Sur</t>
  </si>
  <si>
    <t>Usme, Rafael Uribe Uribe</t>
  </si>
  <si>
    <t>ADMINISTRAR Y MANEJAR 800 HECTÁREAS DE PARQUES ECOLÓGICOS DISTRITALES DE MONTAÑA Y ÁREAS DE INTERÉS AMBIENTAL</t>
  </si>
  <si>
    <t>Parque Ecológico Distrital de Montaña Entrenubes - Cerro Juan Rey y Cuchilla El Gavilán</t>
  </si>
  <si>
    <t>393,240,000.00</t>
  </si>
  <si>
    <t>Suba Cerros, Suba Urbano, Arrayanes VI, La Paz, La Fiscala, Canada O Guira, El Porvenir De Los Soches ,San Martin Sur, El Nuevo Portal II Rural, Villabel, El Nuevo Portal II, Yomasa, Diana Turbay Arrayanes, Pepinitos, Bolonia I ,Tocaimita Sur, El Bosque Central I, Juan Rey Sur, Tocaimita Oriental, Las Violetas Rural, Arrayanes I, La Esperanza Sur I, Liliana, Los Soches El Portal Del Divino, La Esperanza Sur, El Nevado II, El Bosque Central, Fiscala Alta, El Pedregal II, Las Lomas, La Fiscala Norte, Bolonia I, Los Olivares, El Nevado, Alaska, Tibaque Sur, Portal Rural II, El Refugio I, Bolonia, Los Arrayanes, Cerros De Oriente, Guacamayas III, La Belleza, Tocaimita Oriental I, Juan José Rondón I, Arrayanes V, Danubio II, Palermo Sur</t>
  </si>
  <si>
    <t>Diana Turbay, Los Libertadores, Parque Enrenubes, Danubio, La gloria, Parque Entrenubes, Alfonso Lopez, Gran Yomasa, La Flora, Marruecos, Ciudad Usme y Suba</t>
  </si>
  <si>
    <t>Usme, Rafael Uribe Uribe y Suba</t>
  </si>
  <si>
    <t>Parque Ecológico Distrital de Montaña Entrenubes y Mirador de los Nevados</t>
  </si>
  <si>
    <t>Humedal Salitre</t>
  </si>
  <si>
    <t>Humedal Tunjo</t>
  </si>
  <si>
    <t>Humedal Isla</t>
  </si>
  <si>
    <t>Humedal Santa Maria del Lago</t>
  </si>
  <si>
    <t>Humedal Juan Amarillo</t>
  </si>
  <si>
    <t>Humedal Jaboque</t>
  </si>
  <si>
    <t>Humedal Conejera</t>
  </si>
  <si>
    <t>Humedal Torca - Guaymaral</t>
  </si>
  <si>
    <t>Humedal la Córdoba</t>
  </si>
  <si>
    <t>Humedal Meandro del Say</t>
  </si>
  <si>
    <t>Humedal Capellania</t>
  </si>
  <si>
    <t>Humedal el  Tibanica</t>
  </si>
  <si>
    <t>Humedal el  Techo</t>
  </si>
  <si>
    <t>Humedal el Vaca</t>
  </si>
  <si>
    <t>Polígono
 Humedal el Burro: 18.84 ha
 Humedal Capellania: 27.03 ha
 Humedal la Conejera: 58.9 ha
 Humedal Cordoba: 40.51 ha
 Humedal Jaboque: 151.89 ha
 Humedal Juan Amarillo: 222.5 ha
 Humedal Medrano del Say: 31.41 ha
 Humedal Santa Maria del Lago: 10.86 ha
 Humedal Techo: 11.67 ha
 Humedal Torca - Guaymaral: 79.92 ha
 Humedal la Vaca: 7.98 ha
 Humedal Tibanica: 28.93 ha</t>
  </si>
  <si>
    <t>Humedal el Burro</t>
  </si>
  <si>
    <t>MANEJAR 15 HUMEDALES MEDIANTE EL DESARROLLO DE ACCIONES DE ADMINISTRACIÓN</t>
  </si>
  <si>
    <t>Humedal el Burro, Humedal Capellania, Humedal la Conejera,  Humedal Cordoba, Humedal Jaboque, Humedal Juan Amarillo, Humedal Medrano del Say, Humedal Santa Maria del Lago, Humedal Techo, Humedal Torca, Humedal la Vaca</t>
  </si>
  <si>
    <t>EJECUTAR % DEL PLAN DE INTERVENCIÓN EN PARQUES ECOLÓGICOS DISTRITALES DE HUMEDAL DECLARADOS.</t>
  </si>
  <si>
    <t>Barrios y veredas  aledaños</t>
  </si>
  <si>
    <r>
      <rPr>
        <b/>
        <sz val="10"/>
        <rFont val="Arial"/>
        <family val="2"/>
      </rPr>
      <t>Polígono: Nuevas áreas protegidas</t>
    </r>
    <r>
      <rPr>
        <sz val="11"/>
        <color theme="1"/>
        <rFont val="Calibri"/>
        <family val="2"/>
        <scheme val="minor"/>
      </rPr>
      <t xml:space="preserve"> en Ruralidad (polígono formato shape y pdf adjunto)
</t>
    </r>
    <r>
      <rPr>
        <b/>
        <sz val="10"/>
        <rFont val="Arial"/>
        <family val="2"/>
      </rPr>
      <t>Polígono: Para cada elemento conector de la EEP del D.C.</t>
    </r>
    <r>
      <rPr>
        <sz val="11"/>
        <color theme="1"/>
        <rFont val="Calibri"/>
        <family val="2"/>
        <scheme val="minor"/>
      </rPr>
      <t xml:space="preserve"> con concepto técnico elaborado (polígono formato pdf adjunto dentro del respectivo concpeto o informe técnico)</t>
    </r>
  </si>
  <si>
    <r>
      <rPr>
        <b/>
        <sz val="10"/>
        <rFont val="Arial"/>
        <family val="2"/>
      </rPr>
      <t xml:space="preserve">Nuevas áreas protegidas: </t>
    </r>
    <r>
      <rPr>
        <sz val="11"/>
        <color theme="1"/>
        <rFont val="Calibri"/>
        <family val="2"/>
        <scheme val="minor"/>
      </rPr>
      <t>Polígonos en Veredas La Regadera, San Benito, Arrayan, Betania, El Tabaco, El Istmo, Chisaca, Laguna Verde, Curubital, Los Andes, Los Arrayanes, La Unión.</t>
    </r>
    <r>
      <rPr>
        <b/>
        <sz val="10"/>
        <rFont val="Arial"/>
        <family val="2"/>
      </rPr>
      <t>Elementos conectores de la EEP del D.C.:</t>
    </r>
    <r>
      <rPr>
        <sz val="11"/>
        <color theme="1"/>
        <rFont val="Calibri"/>
        <family val="2"/>
        <scheme val="minor"/>
      </rPr>
      <t xml:space="preserve"> Localidades Suba, Usaquén, Engativá, Usme, Tunjuelito, Rafael Uribe Uribe, San Cristóbal, Ciudad Bolívar, Kennedy, Bosa, Santa Fé.</t>
    </r>
  </si>
  <si>
    <r>
      <rPr>
        <b/>
        <sz val="10"/>
        <rFont val="Arial"/>
        <family val="2"/>
      </rPr>
      <t>Nuevas áreas protegidas:</t>
    </r>
    <r>
      <rPr>
        <sz val="11"/>
        <color theme="1"/>
        <rFont val="Calibri"/>
        <family val="2"/>
        <scheme val="minor"/>
      </rPr>
      <t xml:space="preserve"> UPR RIO TUNJUELO y UPR RIO BLANCO
</t>
    </r>
    <r>
      <rPr>
        <b/>
        <sz val="10"/>
        <rFont val="Arial"/>
        <family val="2"/>
      </rPr>
      <t xml:space="preserve">Elementos conectores de la EEP del D.C.: </t>
    </r>
    <r>
      <rPr>
        <sz val="11"/>
        <color theme="1"/>
        <rFont val="Calibri"/>
        <family val="2"/>
        <scheme val="minor"/>
      </rPr>
      <t xml:space="preserve">UPZ  Suba, La Gloria, Los Libertadores, Diana Turbay, Danubio, Parque Entrenubes, Danubio, Tunjuelito, Gran Yomasa, La Flora, iudad Usme, Comuneros, Alfonso López, Bosa Central, Macarena, Verbenal, Paseo Los Libertadores, La Uribe, Calandaima, El Mochuelo,o, Danubio, </t>
    </r>
  </si>
  <si>
    <r>
      <rPr>
        <b/>
        <sz val="10"/>
        <rFont val="Arial"/>
        <family val="2"/>
      </rPr>
      <t>Nuevas áreas protegidas:</t>
    </r>
    <r>
      <rPr>
        <sz val="11"/>
        <color theme="1"/>
        <rFont val="Calibri"/>
        <family val="2"/>
        <scheme val="minor"/>
      </rPr>
      <t xml:space="preserve"> Usme y Sumapaz (Rural)  </t>
    </r>
    <r>
      <rPr>
        <b/>
        <sz val="10"/>
        <rFont val="Arial"/>
        <family val="2"/>
      </rPr>
      <t xml:space="preserve">Elementos conectores de la EEP del D.C.: </t>
    </r>
    <r>
      <rPr>
        <sz val="11"/>
        <color theme="1"/>
        <rFont val="Calibri"/>
        <family val="2"/>
        <scheme val="minor"/>
      </rPr>
      <t>Localidades Suba, Usaquén, Engativá, Usme, Tunjuelito, Rafael Uribe Uribe, San Cristóbal, Ciudad Bolívar, Kennedy, Bosa, Santa Fé.</t>
    </r>
  </si>
  <si>
    <r>
      <rPr>
        <b/>
        <sz val="10"/>
        <rFont val="Arial"/>
        <family val="2"/>
      </rPr>
      <t>Nuevas áreas protegidas:</t>
    </r>
    <r>
      <rPr>
        <sz val="11"/>
        <color theme="1"/>
        <rFont val="Calibri"/>
        <family val="2"/>
        <scheme val="minor"/>
      </rPr>
      <t xml:space="preserve"> 
Siete (7) Polígonos - Localidad de Sumapaz 
</t>
    </r>
    <r>
      <rPr>
        <b/>
        <sz val="10"/>
        <rFont val="Arial"/>
        <family val="2"/>
      </rPr>
      <t>Elementos conectores de la EEP del D.C.</t>
    </r>
    <r>
      <rPr>
        <sz val="11"/>
        <color theme="1"/>
        <rFont val="Calibri"/>
        <family val="2"/>
        <scheme val="minor"/>
      </rPr>
      <t>: Polígonos en sistema hídrico y Sistema de áreas protegidas del D.C. en Localidades  Usaquén, Usme, Tunjuelito, Engativá,Suba, Rafael Uribe Uribe, San Cristóbal, Ciudad Bolívar, Kennedy, Bosa, Santa Fé.</t>
    </r>
  </si>
  <si>
    <t>Barrios aledaños</t>
  </si>
  <si>
    <t>La Regadera, San Benito, Arrayan, Betania, El Tabaco, El Istmo, Chisaca, Laguna Verde, Curubital, Los Andes, Los Arrayanes, La Unión</t>
  </si>
  <si>
    <t>UPR RIO TUNJUELO yUPR RIO BLANCO</t>
  </si>
  <si>
    <t>Usme y Sumapaz (Rural)</t>
  </si>
  <si>
    <t>Siete (7) Polígonos - Localidades de Usme y Sumapaz</t>
  </si>
  <si>
    <t>9,6 TOTAL POBLACIÓN
 PERSONAS/CANTIDAD</t>
  </si>
  <si>
    <t>9, POBLACIÓN</t>
  </si>
  <si>
    <t>5, Programación Actualización</t>
  </si>
  <si>
    <t>FORMATO DE ACTUALIZACIÓN Y SEGUIMIENTO A LA TERRITORIALIZACIÓN DE LA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</si>
</sst>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 numFmtId="175" formatCode="_-* #,##0.0\ _€_-;\-* #,##0.0\ _€_-;_-* &quot;-&quot;??\ _€_-;_-@_-"/>
    <numFmt numFmtId="176" formatCode="d\.m"/>
    <numFmt numFmtId="177" formatCode="[$ $]#,##0"/>
  </numFmts>
  <fonts count="5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10"/>
      <name val="Calibri"/>
      <family val="2"/>
      <scheme val="minor"/>
    </font>
    <font>
      <sz val="11"/>
      <color theme="1"/>
      <name val="Arial Narrow"/>
      <family val="2"/>
    </font>
    <font>
      <sz val="12"/>
      <color theme="1"/>
      <name val="Arial"/>
      <family val="2"/>
    </font>
    <font>
      <sz val="9"/>
      <color rgb="FF000000"/>
      <name val="Times New Roman"/>
      <family val="1"/>
    </font>
    <font>
      <sz val="11"/>
      <color theme="1"/>
      <name val="Calibri"/>
      <family val="2"/>
    </font>
    <font>
      <b/>
      <sz val="9"/>
      <color theme="1"/>
      <name val="Arial"/>
      <family val="2"/>
    </font>
    <font>
      <sz val="9"/>
      <color rgb="FF000000"/>
      <name val="Arial"/>
      <family val="2"/>
    </font>
    <font>
      <u/>
      <sz val="9"/>
      <name val="Arial"/>
      <family val="2"/>
    </font>
    <font>
      <b/>
      <sz val="9"/>
      <color indexed="10"/>
      <name val="Arial"/>
      <family val="2"/>
    </font>
    <font>
      <sz val="9"/>
      <color rgb="FF000000"/>
      <name val="Calibri"/>
      <family val="2"/>
    </font>
    <font>
      <b/>
      <sz val="9"/>
      <color rgb="FF000000"/>
      <name val="Calibri"/>
      <family val="2"/>
    </font>
    <font>
      <b/>
      <sz val="9"/>
      <color indexed="8"/>
      <name val="Calibri"/>
      <family val="2"/>
    </font>
    <font>
      <sz val="9"/>
      <color indexed="8"/>
      <name val="Calibri"/>
      <family val="2"/>
    </font>
    <font>
      <b/>
      <sz val="9"/>
      <color theme="0" tint="-4.9989318521683403E-2"/>
      <name val="Arial"/>
      <family val="2"/>
    </font>
    <font>
      <sz val="10"/>
      <color rgb="FF000000"/>
      <name val="Arial"/>
      <family val="2"/>
    </font>
    <font>
      <sz val="9"/>
      <color theme="1"/>
      <name val="Arial"/>
      <family val="2"/>
    </font>
    <font>
      <sz val="9"/>
      <name val="Calibri"/>
      <family val="2"/>
    </font>
    <font>
      <sz val="9"/>
      <color rgb="FFF2F2F2"/>
      <name val="Arial"/>
      <family val="2"/>
    </font>
    <font>
      <sz val="9"/>
      <color theme="0" tint="-4.9989318521683403E-2"/>
      <name val="Arial"/>
      <family val="2"/>
    </font>
    <font>
      <b/>
      <u/>
      <sz val="9"/>
      <name val="Arial"/>
      <family val="2"/>
    </font>
    <font>
      <sz val="8"/>
      <color rgb="FF000000"/>
      <name val="Calibri"/>
      <family val="2"/>
    </font>
    <font>
      <sz val="8"/>
      <color rgb="FF000000"/>
      <name val="Arial"/>
      <family val="2"/>
    </font>
    <font>
      <b/>
      <sz val="8"/>
      <color rgb="FF000000"/>
      <name val="Calibri"/>
      <family val="2"/>
    </font>
    <font>
      <sz val="10"/>
      <color theme="1"/>
      <name val="Arial"/>
      <family val="2"/>
    </font>
    <font>
      <sz val="8"/>
      <color theme="1"/>
      <name val="Calibri"/>
      <family val="2"/>
    </font>
    <font>
      <b/>
      <sz val="11"/>
      <color rgb="FF000000"/>
      <name val="Calibri"/>
      <family val="2"/>
    </font>
  </fonts>
  <fills count="1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C000"/>
        <bgColor indexed="64"/>
      </patternFill>
    </fill>
    <fill>
      <patternFill patternType="solid">
        <fgColor theme="0"/>
        <bgColor rgb="FFFFFFFF"/>
      </patternFill>
    </fill>
    <fill>
      <patternFill patternType="solid">
        <fgColor rgb="FFFFFFFF"/>
        <bgColor rgb="FFFFFFFF"/>
      </patternFill>
    </fill>
    <fill>
      <patternFill patternType="solid">
        <fgColor theme="7"/>
        <bgColor indexed="64"/>
      </patternFill>
    </fill>
    <fill>
      <patternFill patternType="solid">
        <fgColor rgb="FF92D050"/>
        <bgColor rgb="FF92D050"/>
      </patternFill>
    </fill>
    <fill>
      <patternFill patternType="solid">
        <fgColor theme="0" tint="-0.249977111117893"/>
        <bgColor indexed="64"/>
      </patternFill>
    </fill>
    <fill>
      <patternFill patternType="solid">
        <fgColor theme="0" tint="-0.249977111117893"/>
        <bgColor rgb="FFFFFFFF"/>
      </patternFill>
    </fill>
    <fill>
      <patternFill patternType="solid">
        <fgColor theme="0" tint="-0.249977111117893"/>
        <bgColor rgb="FF538DD5"/>
      </patternFill>
    </fill>
    <fill>
      <patternFill patternType="solid">
        <fgColor theme="0" tint="-0.249977111117893"/>
        <bgColor rgb="FFFFC000"/>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medium">
        <color indexed="64"/>
      </left>
      <right style="thin">
        <color rgb="FF000000"/>
      </right>
      <top/>
      <bottom/>
      <diagonal/>
    </border>
    <border>
      <left style="thin">
        <color rgb="FF000000"/>
      </left>
      <right style="thin">
        <color indexed="64"/>
      </right>
      <top style="thin">
        <color rgb="FF000000"/>
      </top>
      <bottom/>
      <diagonal/>
    </border>
    <border>
      <left style="medium">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s>
  <cellStyleXfs count="25">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41" fillId="0" borderId="0"/>
    <xf numFmtId="164" fontId="41" fillId="0" borderId="0" applyFont="0" applyFill="0" applyBorder="0" applyAlignment="0" applyProtection="0"/>
  </cellStyleXfs>
  <cellXfs count="625">
    <xf numFmtId="0" fontId="0" fillId="0" borderId="0" xfId="0"/>
    <xf numFmtId="0" fontId="0" fillId="0" borderId="0" xfId="0" applyFill="1"/>
    <xf numFmtId="0" fontId="5" fillId="0" borderId="0" xfId="15"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0" fillId="4" borderId="0" xfId="0" applyFill="1" applyAlignment="1">
      <alignment horizontal="center"/>
    </xf>
    <xf numFmtId="0" fontId="0" fillId="0" borderId="0" xfId="0" applyFill="1" applyAlignment="1">
      <alignment horizontal="center"/>
    </xf>
    <xf numFmtId="0" fontId="13" fillId="0" borderId="0" xfId="0" applyFont="1" applyFill="1"/>
    <xf numFmtId="174" fontId="0" fillId="0" borderId="0" xfId="0" applyNumberFormat="1" applyFill="1" applyAlignment="1">
      <alignment horizontal="center"/>
    </xf>
    <xf numFmtId="0" fontId="24" fillId="4" borderId="3" xfId="0" applyFont="1" applyFill="1" applyBorder="1" applyAlignment="1">
      <alignment horizontal="center" vertical="center"/>
    </xf>
    <xf numFmtId="174" fontId="24" fillId="4" borderId="5"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center"/>
    </xf>
    <xf numFmtId="3" fontId="17" fillId="4" borderId="3" xfId="0" applyNumberFormat="1" applyFont="1" applyFill="1" applyBorder="1" applyAlignment="1">
      <alignment horizontal="center" vertical="center" wrapText="1"/>
    </xf>
    <xf numFmtId="0" fontId="18" fillId="4" borderId="1" xfId="0" applyFont="1" applyFill="1" applyBorder="1" applyAlignment="1">
      <alignment horizontal="right" vertical="center"/>
    </xf>
    <xf numFmtId="0" fontId="24" fillId="4" borderId="1" xfId="0" applyFont="1" applyFill="1" applyBorder="1" applyAlignment="1">
      <alignment horizontal="center" vertical="center"/>
    </xf>
    <xf numFmtId="3" fontId="17" fillId="4" borderId="1" xfId="9" applyNumberFormat="1" applyFont="1" applyFill="1" applyBorder="1" applyAlignment="1">
      <alignment horizontal="center" vertical="center" wrapText="1"/>
    </xf>
    <xf numFmtId="170" fontId="18" fillId="4" borderId="1" xfId="0" applyNumberFormat="1" applyFont="1" applyFill="1" applyBorder="1" applyAlignment="1">
      <alignment horizontal="right" vertical="center"/>
    </xf>
    <xf numFmtId="3" fontId="17" fillId="4" borderId="5" xfId="9" applyNumberFormat="1" applyFont="1" applyFill="1" applyBorder="1" applyAlignment="1">
      <alignment horizontal="center" vertical="center" wrapText="1"/>
    </xf>
    <xf numFmtId="174" fontId="24" fillId="4" borderId="5" xfId="0" applyNumberFormat="1" applyFont="1" applyFill="1" applyBorder="1" applyAlignment="1">
      <alignment vertical="center"/>
    </xf>
    <xf numFmtId="174" fontId="24" fillId="4" borderId="1" xfId="0" applyNumberFormat="1" applyFont="1" applyFill="1" applyBorder="1" applyAlignment="1">
      <alignment vertical="center"/>
    </xf>
    <xf numFmtId="174" fontId="24" fillId="4" borderId="1" xfId="0" applyNumberFormat="1" applyFont="1" applyFill="1" applyBorder="1" applyAlignment="1">
      <alignment horizontal="center"/>
    </xf>
    <xf numFmtId="0" fontId="0" fillId="4" borderId="0" xfId="0" applyFill="1" applyBorder="1" applyAlignment="1">
      <alignment horizontal="center"/>
    </xf>
    <xf numFmtId="0" fontId="0" fillId="0" borderId="31" xfId="0" applyFill="1" applyBorder="1"/>
    <xf numFmtId="0" fontId="0" fillId="0" borderId="32" xfId="0" applyFill="1" applyBorder="1"/>
    <xf numFmtId="0" fontId="28" fillId="0" borderId="0" xfId="0" applyFont="1" applyFill="1" applyAlignment="1">
      <alignment horizontal="center" vertical="center"/>
    </xf>
    <xf numFmtId="0" fontId="5" fillId="4" borderId="29"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9" fillId="4" borderId="29" xfId="0" applyFont="1" applyFill="1" applyBorder="1"/>
    <xf numFmtId="0" fontId="29" fillId="4" borderId="0" xfId="0" applyFont="1" applyFill="1" applyBorder="1"/>
    <xf numFmtId="0" fontId="29" fillId="4" borderId="0" xfId="0" applyFont="1" applyFill="1" applyBorder="1" applyAlignment="1">
      <alignment horizontal="center"/>
    </xf>
    <xf numFmtId="0" fontId="29" fillId="4" borderId="30" xfId="0" applyFont="1" applyFill="1" applyBorder="1"/>
    <xf numFmtId="0" fontId="16" fillId="7" borderId="3" xfId="0" applyFont="1" applyFill="1" applyBorder="1" applyAlignment="1" applyProtection="1">
      <alignment horizontal="left" vertical="center" wrapText="1"/>
      <protection locked="0"/>
    </xf>
    <xf numFmtId="0" fontId="16" fillId="7" borderId="1" xfId="0" applyFont="1" applyFill="1" applyBorder="1" applyAlignment="1" applyProtection="1">
      <alignment horizontal="left" vertical="center" wrapText="1"/>
      <protection locked="0"/>
    </xf>
    <xf numFmtId="0" fontId="16" fillId="7" borderId="4" xfId="0" applyFont="1" applyFill="1" applyBorder="1" applyAlignment="1" applyProtection="1">
      <alignment horizontal="left" vertical="center" wrapText="1"/>
      <protection locked="0"/>
    </xf>
    <xf numFmtId="0" fontId="16" fillId="7" borderId="5" xfId="0" applyFont="1" applyFill="1" applyBorder="1" applyAlignment="1" applyProtection="1">
      <alignment horizontal="left" vertical="center" wrapText="1"/>
      <protection locked="0"/>
    </xf>
    <xf numFmtId="10" fontId="26" fillId="7" borderId="0" xfId="20" applyNumberFormat="1" applyFont="1" applyFill="1" applyBorder="1" applyAlignment="1"/>
    <xf numFmtId="0" fontId="26" fillId="7" borderId="0" xfId="0" applyFont="1" applyFill="1" applyBorder="1" applyAlignment="1"/>
    <xf numFmtId="0" fontId="27" fillId="7" borderId="0" xfId="0" applyFont="1" applyFill="1" applyBorder="1" applyAlignment="1"/>
    <xf numFmtId="0" fontId="27" fillId="7" borderId="30" xfId="0" applyFont="1" applyFill="1" applyBorder="1" applyAlignment="1"/>
    <xf numFmtId="3" fontId="19" fillId="3" borderId="4" xfId="0" applyNumberFormat="1" applyFont="1" applyFill="1" applyBorder="1" applyAlignment="1">
      <alignment horizontal="center" vertical="center" wrapText="1"/>
    </xf>
    <xf numFmtId="174" fontId="25" fillId="0" borderId="4" xfId="0" applyNumberFormat="1" applyFont="1" applyFill="1" applyBorder="1" applyAlignment="1">
      <alignment vertical="center"/>
    </xf>
    <xf numFmtId="174" fontId="24" fillId="4" borderId="4" xfId="0" applyNumberFormat="1" applyFont="1" applyFill="1" applyBorder="1" applyAlignment="1">
      <alignment horizontal="center"/>
    </xf>
    <xf numFmtId="0" fontId="26" fillId="7" borderId="32" xfId="0" applyFont="1" applyFill="1" applyBorder="1" applyAlignment="1"/>
    <xf numFmtId="0" fontId="27" fillId="7" borderId="32" xfId="0" applyFont="1" applyFill="1" applyBorder="1" applyAlignment="1"/>
    <xf numFmtId="0" fontId="12" fillId="7" borderId="51" xfId="0" applyFont="1" applyFill="1" applyBorder="1" applyAlignment="1">
      <alignment horizontal="right"/>
    </xf>
    <xf numFmtId="174" fontId="8" fillId="0" borderId="1" xfId="3" applyNumberFormat="1" applyFont="1" applyBorder="1" applyAlignment="1">
      <alignment vertical="center"/>
    </xf>
    <xf numFmtId="0" fontId="0" fillId="0" borderId="0" xfId="0" applyFill="1" applyBorder="1" applyAlignment="1">
      <alignment horizontal="center" vertical="center"/>
    </xf>
    <xf numFmtId="0" fontId="30" fillId="0" borderId="0" xfId="0" applyFont="1" applyBorder="1" applyAlignment="1">
      <alignment horizontal="center" vertical="center" wrapText="1"/>
    </xf>
    <xf numFmtId="0" fontId="31" fillId="0" borderId="0" xfId="0" applyFont="1" applyFill="1" applyAlignment="1">
      <alignment horizontal="center" vertical="center"/>
    </xf>
    <xf numFmtId="37" fontId="0" fillId="0" borderId="0" xfId="0" applyNumberFormat="1" applyFill="1" applyAlignment="1">
      <alignment horizontal="center" vertical="center"/>
    </xf>
    <xf numFmtId="0" fontId="5" fillId="7" borderId="1" xfId="0" applyFont="1" applyFill="1" applyBorder="1" applyAlignment="1">
      <alignment horizontal="center" vertical="center" wrapText="1"/>
    </xf>
    <xf numFmtId="3" fontId="0" fillId="0" borderId="0" xfId="0" applyNumberFormat="1" applyFill="1" applyAlignment="1">
      <alignment horizontal="center" vertical="center"/>
    </xf>
    <xf numFmtId="0" fontId="5" fillId="7" borderId="1" xfId="0" applyFont="1" applyFill="1" applyBorder="1" applyAlignment="1">
      <alignment horizontal="center" vertical="center" wrapText="1"/>
    </xf>
    <xf numFmtId="37" fontId="31" fillId="0" borderId="0" xfId="0" applyNumberFormat="1" applyFont="1" applyFill="1" applyAlignment="1">
      <alignment horizontal="center" vertical="center"/>
    </xf>
    <xf numFmtId="174" fontId="8" fillId="4" borderId="1" xfId="3" applyNumberFormat="1" applyFont="1" applyFill="1" applyBorder="1" applyAlignment="1">
      <alignment vertical="center"/>
    </xf>
    <xf numFmtId="174" fontId="8" fillId="4" borderId="1" xfId="3" applyNumberFormat="1" applyFont="1" applyFill="1" applyBorder="1" applyAlignment="1">
      <alignment horizontal="left" vertical="center"/>
    </xf>
    <xf numFmtId="37" fontId="18" fillId="4" borderId="1" xfId="9"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9" fontId="8" fillId="0" borderId="0" xfId="20" applyFont="1"/>
    <xf numFmtId="0" fontId="5" fillId="7" borderId="2" xfId="0" applyFont="1" applyFill="1" applyBorder="1" applyAlignment="1">
      <alignment horizontal="center" vertical="center" wrapText="1"/>
    </xf>
    <xf numFmtId="174" fontId="24" fillId="4" borderId="3" xfId="5" applyNumberFormat="1" applyFont="1" applyFill="1" applyBorder="1" applyAlignment="1">
      <alignment horizontal="center" vertical="center"/>
    </xf>
    <xf numFmtId="174" fontId="24" fillId="4" borderId="1" xfId="5" applyNumberFormat="1" applyFont="1" applyFill="1" applyBorder="1" applyAlignment="1">
      <alignment horizontal="center" vertical="center"/>
    </xf>
    <xf numFmtId="37" fontId="18" fillId="4" borderId="4" xfId="9" applyNumberFormat="1" applyFont="1" applyFill="1" applyBorder="1" applyAlignment="1">
      <alignment horizontal="center" vertical="center"/>
    </xf>
    <xf numFmtId="37" fontId="20" fillId="4" borderId="4" xfId="9" applyNumberFormat="1" applyFont="1" applyFill="1" applyBorder="1" applyAlignment="1">
      <alignment horizontal="center" vertical="center"/>
    </xf>
    <xf numFmtId="174" fontId="25" fillId="4" borderId="4" xfId="5" applyNumberFormat="1" applyFont="1" applyFill="1" applyBorder="1" applyAlignment="1">
      <alignment horizontal="center" vertical="center"/>
    </xf>
    <xf numFmtId="3" fontId="19" fillId="0" borderId="3"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37" fontId="20" fillId="0" borderId="1" xfId="9" applyNumberFormat="1" applyFont="1" applyFill="1" applyBorder="1" applyAlignment="1">
      <alignment horizontal="center" vertical="center"/>
    </xf>
    <xf numFmtId="0" fontId="18" fillId="0" borderId="1" xfId="0" applyFont="1" applyFill="1" applyBorder="1" applyAlignment="1">
      <alignment horizontal="right" vertical="center"/>
    </xf>
    <xf numFmtId="3" fontId="17" fillId="0" borderId="1" xfId="9" applyNumberFormat="1" applyFont="1" applyFill="1" applyBorder="1" applyAlignment="1">
      <alignment horizontal="center" vertical="center" wrapText="1"/>
    </xf>
    <xf numFmtId="37" fontId="20" fillId="0" borderId="4" xfId="9" applyNumberFormat="1" applyFont="1" applyFill="1" applyBorder="1" applyAlignment="1">
      <alignment horizontal="center" vertical="center"/>
    </xf>
    <xf numFmtId="37" fontId="18" fillId="0" borderId="4" xfId="9" applyNumberFormat="1" applyFont="1" applyFill="1" applyBorder="1" applyAlignment="1">
      <alignment horizontal="center" vertical="center"/>
    </xf>
    <xf numFmtId="37" fontId="32" fillId="0" borderId="4" xfId="9" applyNumberFormat="1" applyFont="1" applyFill="1" applyBorder="1" applyAlignment="1">
      <alignment horizontal="center" vertical="center"/>
    </xf>
    <xf numFmtId="170" fontId="18" fillId="0" borderId="1" xfId="0" applyNumberFormat="1" applyFont="1" applyFill="1" applyBorder="1" applyAlignment="1">
      <alignment horizontal="right" vertical="center"/>
    </xf>
    <xf numFmtId="3" fontId="17" fillId="0" borderId="5" xfId="9" applyNumberFormat="1"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4" fontId="17" fillId="0" borderId="1" xfId="9"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7" fontId="17" fillId="0" borderId="3" xfId="5" applyFont="1" applyFill="1" applyBorder="1" applyAlignment="1">
      <alignment vertical="center" wrapText="1"/>
    </xf>
    <xf numFmtId="3" fontId="19" fillId="0" borderId="5" xfId="9" applyNumberFormat="1" applyFont="1" applyFill="1" applyBorder="1" applyAlignment="1">
      <alignment horizontal="center" vertical="center" wrapText="1"/>
    </xf>
    <xf numFmtId="3" fontId="19" fillId="0" borderId="4" xfId="0" applyNumberFormat="1" applyFont="1" applyFill="1" applyBorder="1" applyAlignment="1">
      <alignment horizontal="center" vertical="center" wrapText="1"/>
    </xf>
    <xf numFmtId="4" fontId="5" fillId="0" borderId="0" xfId="0" applyNumberFormat="1" applyFont="1" applyFill="1" applyAlignment="1">
      <alignment horizontal="center"/>
    </xf>
    <xf numFmtId="4" fontId="5" fillId="7" borderId="2" xfId="0" applyNumberFormat="1" applyFont="1" applyFill="1" applyBorder="1" applyAlignment="1">
      <alignment horizontal="center" vertical="center" wrapText="1"/>
    </xf>
    <xf numFmtId="4" fontId="19" fillId="0" borderId="3" xfId="0" applyNumberFormat="1" applyFont="1" applyFill="1" applyBorder="1" applyAlignment="1">
      <alignment horizontal="center" vertical="center" wrapText="1"/>
    </xf>
    <xf numFmtId="4" fontId="18" fillId="0" borderId="1" xfId="9" applyNumberFormat="1" applyFont="1" applyFill="1" applyBorder="1" applyAlignment="1">
      <alignment horizontal="center" vertical="center"/>
    </xf>
    <xf numFmtId="4" fontId="18" fillId="0" borderId="1" xfId="0" applyNumberFormat="1" applyFont="1" applyFill="1" applyBorder="1" applyAlignment="1">
      <alignment horizontal="right" vertical="center"/>
    </xf>
    <xf numFmtId="4" fontId="20" fillId="0" borderId="4" xfId="9" applyNumberFormat="1" applyFont="1" applyFill="1" applyBorder="1" applyAlignment="1">
      <alignment horizontal="center" vertical="center"/>
    </xf>
    <xf numFmtId="4" fontId="20" fillId="0" borderId="1" xfId="9" applyNumberFormat="1" applyFont="1" applyFill="1" applyBorder="1" applyAlignment="1">
      <alignment horizontal="center" vertical="center"/>
    </xf>
    <xf numFmtId="4" fontId="19" fillId="0" borderId="5" xfId="9" applyNumberFormat="1" applyFont="1" applyFill="1" applyBorder="1" applyAlignment="1">
      <alignment horizontal="center" vertical="center" wrapText="1"/>
    </xf>
    <xf numFmtId="4" fontId="19" fillId="0" borderId="4" xfId="0" applyNumberFormat="1" applyFont="1" applyFill="1" applyBorder="1" applyAlignment="1">
      <alignment horizontal="center" vertical="center" wrapText="1"/>
    </xf>
    <xf numFmtId="4" fontId="19" fillId="0" borderId="1" xfId="9" applyNumberFormat="1" applyFont="1" applyFill="1" applyBorder="1" applyAlignment="1">
      <alignment horizontal="center" vertical="center"/>
    </xf>
    <xf numFmtId="174" fontId="8" fillId="0" borderId="0" xfId="0" applyNumberFormat="1" applyFont="1"/>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174" fontId="5" fillId="0" borderId="1" xfId="3" applyNumberFormat="1" applyFont="1" applyFill="1" applyBorder="1" applyAlignment="1">
      <alignment horizontal="center" vertical="center"/>
    </xf>
    <xf numFmtId="174" fontId="5" fillId="0" borderId="1" xfId="3" applyNumberFormat="1" applyFont="1" applyFill="1" applyBorder="1" applyAlignment="1">
      <alignment vertical="center"/>
    </xf>
    <xf numFmtId="174" fontId="5" fillId="0" borderId="1" xfId="3" applyNumberFormat="1" applyFont="1" applyFill="1" applyBorder="1" applyAlignment="1">
      <alignment horizontal="left" vertical="center"/>
    </xf>
    <xf numFmtId="0" fontId="5" fillId="0" borderId="1" xfId="0" applyFont="1" applyFill="1" applyBorder="1" applyAlignment="1">
      <alignment vertical="center" wrapText="1"/>
    </xf>
    <xf numFmtId="175" fontId="5" fillId="0" borderId="1" xfId="3" applyNumberFormat="1" applyFont="1" applyFill="1" applyBorder="1" applyAlignment="1">
      <alignment horizontal="left" vertical="center"/>
    </xf>
    <xf numFmtId="167" fontId="5" fillId="0" borderId="1" xfId="3"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167" fontId="5" fillId="0" borderId="1" xfId="3" applyFont="1" applyFill="1" applyBorder="1" applyAlignment="1">
      <alignment horizontal="center" vertical="center"/>
    </xf>
    <xf numFmtId="37" fontId="17" fillId="0" borderId="1" xfId="9" applyNumberFormat="1" applyFont="1" applyFill="1" applyBorder="1" applyAlignment="1">
      <alignment horizontal="center" vertical="center"/>
    </xf>
    <xf numFmtId="9" fontId="17" fillId="0" borderId="3" xfId="0" applyNumberFormat="1" applyFont="1" applyFill="1" applyBorder="1" applyAlignment="1">
      <alignment horizontal="center" vertical="center" wrapText="1"/>
    </xf>
    <xf numFmtId="174" fontId="8" fillId="4" borderId="2" xfId="3" applyNumberFormat="1" applyFont="1" applyFill="1" applyBorder="1" applyAlignment="1">
      <alignment horizontal="left" vertical="center"/>
    </xf>
    <xf numFmtId="174" fontId="8" fillId="4" borderId="2" xfId="3" applyNumberFormat="1" applyFont="1" applyFill="1" applyBorder="1" applyAlignment="1">
      <alignment vertical="center"/>
    </xf>
    <xf numFmtId="174" fontId="8" fillId="0" borderId="2" xfId="3" applyNumberFormat="1" applyFont="1" applyBorder="1" applyAlignment="1">
      <alignment vertical="center"/>
    </xf>
    <xf numFmtId="0" fontId="33" fillId="4" borderId="54" xfId="0" applyFont="1" applyFill="1" applyBorder="1" applyAlignment="1">
      <alignment horizontal="center" vertical="center" wrapText="1"/>
    </xf>
    <xf numFmtId="9" fontId="33" fillId="4" borderId="54" xfId="0" applyNumberFormat="1" applyFont="1" applyFill="1" applyBorder="1" applyAlignment="1">
      <alignment horizontal="center" vertical="center" wrapText="1"/>
    </xf>
    <xf numFmtId="9" fontId="33" fillId="9" borderId="54" xfId="0" applyNumberFormat="1" applyFont="1" applyFill="1" applyBorder="1" applyAlignment="1">
      <alignment horizontal="center" vertical="center" wrapText="1"/>
    </xf>
    <xf numFmtId="10" fontId="33" fillId="9" borderId="54" xfId="0" applyNumberFormat="1" applyFont="1" applyFill="1" applyBorder="1" applyAlignment="1">
      <alignment horizontal="center" vertical="center" wrapText="1"/>
    </xf>
    <xf numFmtId="0" fontId="33" fillId="9" borderId="54" xfId="0" applyFont="1" applyFill="1" applyBorder="1" applyAlignment="1">
      <alignment horizontal="center" vertical="center" wrapText="1"/>
    </xf>
    <xf numFmtId="0" fontId="33" fillId="4" borderId="7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7" fillId="4" borderId="72" xfId="0" applyFont="1" applyFill="1" applyBorder="1" applyAlignment="1">
      <alignment horizontal="center"/>
    </xf>
    <xf numFmtId="0" fontId="17" fillId="4" borderId="1" xfId="0" applyFont="1" applyFill="1" applyBorder="1" applyAlignment="1">
      <alignment horizontal="center"/>
    </xf>
    <xf numFmtId="0" fontId="17" fillId="4" borderId="73" xfId="0" applyFont="1" applyFill="1" applyBorder="1" applyAlignment="1">
      <alignment horizontal="center"/>
    </xf>
    <xf numFmtId="10" fontId="33" fillId="4" borderId="54" xfId="0" applyNumberFormat="1" applyFont="1" applyFill="1" applyBorder="1" applyAlignment="1">
      <alignment horizontal="center" vertical="center" wrapText="1"/>
    </xf>
    <xf numFmtId="0" fontId="34" fillId="4" borderId="70" xfId="0" applyFont="1" applyFill="1" applyBorder="1" applyAlignment="1">
      <alignment horizontal="left" vertical="center" wrapText="1"/>
    </xf>
    <xf numFmtId="0" fontId="33" fillId="4" borderId="54" xfId="0" applyFont="1" applyFill="1" applyBorder="1" applyAlignment="1">
      <alignment horizontal="left" vertical="center" wrapText="1"/>
    </xf>
    <xf numFmtId="0" fontId="33" fillId="4" borderId="70" xfId="0" applyFont="1" applyFill="1" applyBorder="1" applyAlignment="1">
      <alignment horizontal="left" vertical="center" wrapText="1"/>
    </xf>
    <xf numFmtId="0" fontId="33" fillId="9" borderId="54" xfId="0" applyFont="1" applyFill="1" applyBorder="1" applyAlignment="1">
      <alignment vertical="center" wrapText="1"/>
    </xf>
    <xf numFmtId="0" fontId="33" fillId="9" borderId="54" xfId="0" applyFont="1" applyFill="1" applyBorder="1" applyAlignment="1">
      <alignment horizontal="left" vertical="center" wrapText="1"/>
    </xf>
    <xf numFmtId="171" fontId="33" fillId="9" borderId="54" xfId="0" applyNumberFormat="1" applyFont="1" applyFill="1" applyBorder="1" applyAlignment="1">
      <alignment horizontal="center" vertical="center" wrapText="1"/>
    </xf>
    <xf numFmtId="0" fontId="33" fillId="4" borderId="71" xfId="0" applyFont="1" applyFill="1" applyBorder="1" applyAlignment="1">
      <alignment vertical="center" wrapText="1"/>
    </xf>
    <xf numFmtId="0" fontId="33" fillId="4" borderId="54" xfId="0" applyFont="1" applyFill="1" applyBorder="1" applyAlignment="1">
      <alignment vertical="center" wrapText="1"/>
    </xf>
    <xf numFmtId="0" fontId="33" fillId="4" borderId="72" xfId="0" applyFont="1" applyFill="1" applyBorder="1" applyAlignment="1">
      <alignment vertical="center" wrapText="1"/>
    </xf>
    <xf numFmtId="0" fontId="33" fillId="4" borderId="73" xfId="0" applyFont="1" applyFill="1" applyBorder="1" applyAlignment="1">
      <alignment vertical="center" wrapText="1"/>
    </xf>
    <xf numFmtId="176" fontId="33" fillId="4" borderId="54" xfId="0" applyNumberFormat="1" applyFont="1" applyFill="1" applyBorder="1" applyAlignment="1">
      <alignment horizontal="center" vertical="center" wrapText="1"/>
    </xf>
    <xf numFmtId="0" fontId="17" fillId="4" borderId="54" xfId="0" applyFont="1" applyFill="1" applyBorder="1" applyAlignment="1">
      <alignment vertical="center" wrapText="1"/>
    </xf>
    <xf numFmtId="10" fontId="33" fillId="4" borderId="54" xfId="0" applyNumberFormat="1" applyFont="1" applyFill="1" applyBorder="1" applyAlignment="1">
      <alignment horizontal="right" vertical="center" wrapText="1"/>
    </xf>
    <xf numFmtId="0" fontId="36" fillId="4" borderId="54" xfId="0" applyFont="1" applyFill="1" applyBorder="1" applyAlignment="1">
      <alignment vertical="center" wrapText="1"/>
    </xf>
    <xf numFmtId="9" fontId="33" fillId="4" borderId="54" xfId="0" applyNumberFormat="1" applyFont="1" applyFill="1" applyBorder="1" applyAlignment="1">
      <alignment horizontal="right" vertical="center" wrapText="1"/>
    </xf>
    <xf numFmtId="177" fontId="36" fillId="4" borderId="54" xfId="0" applyNumberFormat="1" applyFont="1" applyFill="1" applyBorder="1" applyAlignment="1">
      <alignment horizontal="center"/>
    </xf>
    <xf numFmtId="10" fontId="36" fillId="9" borderId="54" xfId="0" applyNumberFormat="1" applyFont="1" applyFill="1" applyBorder="1" applyAlignment="1">
      <alignment horizontal="right" vertical="center" wrapText="1"/>
    </xf>
    <xf numFmtId="0" fontId="36" fillId="4" borderId="54" xfId="0" applyFont="1" applyFill="1" applyBorder="1" applyAlignment="1">
      <alignment horizontal="center"/>
    </xf>
    <xf numFmtId="177" fontId="36" fillId="4" borderId="75" xfId="0" applyNumberFormat="1" applyFont="1" applyFill="1" applyBorder="1" applyAlignment="1">
      <alignment horizontal="center"/>
    </xf>
    <xf numFmtId="10" fontId="36" fillId="9" borderId="75" xfId="0" applyNumberFormat="1" applyFont="1" applyFill="1" applyBorder="1" applyAlignment="1">
      <alignment horizontal="right" vertical="center" wrapText="1"/>
    </xf>
    <xf numFmtId="0" fontId="36" fillId="4" borderId="84" xfId="0" applyFont="1" applyFill="1" applyBorder="1" applyAlignment="1">
      <alignment horizontal="center"/>
    </xf>
    <xf numFmtId="10" fontId="36" fillId="9" borderId="84" xfId="0" applyNumberFormat="1" applyFont="1" applyFill="1" applyBorder="1" applyAlignment="1">
      <alignment horizontal="right" vertical="center" wrapText="1"/>
    </xf>
    <xf numFmtId="177" fontId="36" fillId="4" borderId="81" xfId="0" applyNumberFormat="1" applyFont="1" applyFill="1" applyBorder="1" applyAlignment="1">
      <alignment horizontal="center"/>
    </xf>
    <xf numFmtId="10" fontId="36" fillId="9" borderId="81" xfId="0" applyNumberFormat="1" applyFont="1" applyFill="1" applyBorder="1" applyAlignment="1">
      <alignment horizontal="right" vertical="center" wrapText="1"/>
    </xf>
    <xf numFmtId="0" fontId="36" fillId="4" borderId="63" xfId="0" applyFont="1" applyFill="1" applyBorder="1" applyAlignment="1">
      <alignment horizontal="center"/>
    </xf>
    <xf numFmtId="0" fontId="36" fillId="9" borderId="63" xfId="0" applyFont="1" applyFill="1" applyBorder="1" applyAlignment="1">
      <alignment horizontal="right" vertical="center" wrapText="1"/>
    </xf>
    <xf numFmtId="0" fontId="36" fillId="9" borderId="74" xfId="0" applyFont="1" applyFill="1" applyBorder="1" applyAlignment="1">
      <alignment horizontal="right" vertical="center" wrapText="1"/>
    </xf>
    <xf numFmtId="0" fontId="36" fillId="9" borderId="54" xfId="0" applyFont="1" applyFill="1" applyBorder="1" applyAlignment="1">
      <alignment horizontal="right" vertical="center" wrapText="1"/>
    </xf>
    <xf numFmtId="0" fontId="36" fillId="9" borderId="71" xfId="0" applyFont="1" applyFill="1" applyBorder="1" applyAlignment="1">
      <alignment horizontal="right" vertical="center" wrapText="1"/>
    </xf>
    <xf numFmtId="0" fontId="36" fillId="4" borderId="75" xfId="0" applyFont="1" applyFill="1" applyBorder="1" applyAlignment="1">
      <alignment horizontal="center"/>
    </xf>
    <xf numFmtId="0" fontId="36" fillId="9" borderId="75" xfId="0" applyFont="1" applyFill="1" applyBorder="1" applyAlignment="1">
      <alignment horizontal="right" vertical="center" wrapText="1"/>
    </xf>
    <xf numFmtId="0" fontId="36" fillId="9" borderId="76" xfId="0" applyFont="1" applyFill="1" applyBorder="1" applyAlignment="1">
      <alignment horizontal="right" vertical="center" wrapText="1"/>
    </xf>
    <xf numFmtId="0" fontId="37" fillId="4" borderId="63" xfId="0" applyFont="1" applyFill="1" applyBorder="1" applyAlignment="1">
      <alignment horizontal="center"/>
    </xf>
    <xf numFmtId="10" fontId="37" fillId="9" borderId="63" xfId="0" applyNumberFormat="1" applyFont="1" applyFill="1" applyBorder="1" applyAlignment="1">
      <alignment horizontal="right" vertical="center" wrapText="1"/>
    </xf>
    <xf numFmtId="0" fontId="37" fillId="4" borderId="54" xfId="0" applyFont="1" applyFill="1" applyBorder="1" applyAlignment="1">
      <alignment horizontal="center"/>
    </xf>
    <xf numFmtId="10" fontId="37" fillId="9" borderId="54" xfId="0" applyNumberFormat="1" applyFont="1" applyFill="1" applyBorder="1" applyAlignment="1">
      <alignment horizontal="right" vertical="center" wrapText="1"/>
    </xf>
    <xf numFmtId="0" fontId="37" fillId="4" borderId="73" xfId="0" applyFont="1" applyFill="1" applyBorder="1" applyAlignment="1">
      <alignment horizontal="center"/>
    </xf>
    <xf numFmtId="177" fontId="36" fillId="4" borderId="83" xfId="0" applyNumberFormat="1" applyFont="1" applyFill="1" applyBorder="1" applyAlignment="1">
      <alignment horizontal="center"/>
    </xf>
    <xf numFmtId="0" fontId="37" fillId="4" borderId="1" xfId="0" applyFont="1" applyFill="1" applyBorder="1" applyAlignment="1">
      <alignment horizontal="center"/>
    </xf>
    <xf numFmtId="10" fontId="37" fillId="9" borderId="1" xfId="0" applyNumberFormat="1" applyFont="1" applyFill="1" applyBorder="1" applyAlignment="1">
      <alignment horizontal="right" vertical="center" wrapText="1"/>
    </xf>
    <xf numFmtId="0" fontId="17" fillId="0" borderId="0" xfId="15" applyFont="1" applyAlignment="1">
      <alignment vertical="center"/>
    </xf>
    <xf numFmtId="0" fontId="17" fillId="2" borderId="0" xfId="15" applyFont="1" applyFill="1" applyAlignment="1">
      <alignment vertical="center"/>
    </xf>
    <xf numFmtId="10" fontId="17" fillId="0" borderId="0" xfId="15" applyNumberFormat="1" applyFont="1" applyAlignment="1">
      <alignment vertical="center"/>
    </xf>
    <xf numFmtId="0" fontId="17" fillId="0" borderId="0" xfId="15" applyFont="1" applyAlignment="1">
      <alignment horizontal="left" vertical="center"/>
    </xf>
    <xf numFmtId="10" fontId="17" fillId="2" borderId="0" xfId="15" applyNumberFormat="1" applyFont="1" applyFill="1" applyAlignment="1">
      <alignment vertical="center"/>
    </xf>
    <xf numFmtId="0" fontId="17" fillId="2" borderId="0" xfId="15" applyFont="1" applyFill="1" applyAlignment="1">
      <alignment horizontal="left" vertical="center"/>
    </xf>
    <xf numFmtId="10" fontId="19" fillId="4" borderId="0" xfId="15" applyNumberFormat="1" applyFont="1" applyFill="1" applyBorder="1" applyAlignment="1">
      <alignment horizontal="center" vertical="center"/>
    </xf>
    <xf numFmtId="10" fontId="40" fillId="4" borderId="0" xfId="15" applyNumberFormat="1" applyFont="1" applyFill="1" applyBorder="1" applyAlignment="1">
      <alignment horizontal="center" vertical="center"/>
    </xf>
    <xf numFmtId="0" fontId="40" fillId="4" borderId="0" xfId="23" applyFont="1" applyFill="1" applyBorder="1" applyAlignment="1">
      <alignment horizontal="center" vertical="center" wrapText="1"/>
    </xf>
    <xf numFmtId="0" fontId="19" fillId="4" borderId="0" xfId="23" applyFont="1" applyFill="1" applyBorder="1" applyAlignment="1">
      <alignment horizontal="center" vertical="center" wrapText="1"/>
    </xf>
    <xf numFmtId="0" fontId="40" fillId="4" borderId="0" xfId="23" applyFont="1" applyFill="1" applyBorder="1" applyAlignment="1">
      <alignment horizontal="left" vertical="center" wrapText="1"/>
    </xf>
    <xf numFmtId="0" fontId="19" fillId="6" borderId="45" xfId="15" applyFont="1" applyFill="1" applyBorder="1" applyAlignment="1">
      <alignment horizontal="center" vertical="center" wrapText="1"/>
    </xf>
    <xf numFmtId="10" fontId="19" fillId="6" borderId="44" xfId="15" applyNumberFormat="1" applyFont="1" applyFill="1" applyBorder="1" applyAlignment="1">
      <alignment horizontal="center" vertical="center" wrapText="1"/>
    </xf>
    <xf numFmtId="171" fontId="26" fillId="7" borderId="4" xfId="23" applyNumberFormat="1" applyFont="1" applyFill="1" applyBorder="1" applyAlignment="1">
      <alignment vertical="center"/>
    </xf>
    <xf numFmtId="10" fontId="42" fillId="4" borderId="4" xfId="15" applyNumberFormat="1" applyFont="1" applyFill="1" applyBorder="1" applyAlignment="1">
      <alignment horizontal="center" vertical="center" wrapText="1"/>
    </xf>
    <xf numFmtId="0" fontId="17" fillId="2" borderId="4" xfId="15" applyFont="1" applyFill="1" applyBorder="1" applyAlignment="1">
      <alignment vertical="center"/>
    </xf>
    <xf numFmtId="171" fontId="26" fillId="5" borderId="1" xfId="23" applyNumberFormat="1" applyFont="1" applyFill="1" applyBorder="1" applyAlignment="1">
      <alignment vertical="center"/>
    </xf>
    <xf numFmtId="10" fontId="17" fillId="4" borderId="1" xfId="15" applyNumberFormat="1" applyFont="1" applyFill="1" applyBorder="1" applyAlignment="1">
      <alignment horizontal="center" vertical="center" wrapText="1"/>
    </xf>
    <xf numFmtId="10" fontId="33" fillId="0" borderId="1" xfId="23" applyNumberFormat="1" applyFont="1" applyFill="1" applyBorder="1" applyAlignment="1">
      <alignment horizontal="center" vertical="center" wrapText="1"/>
    </xf>
    <xf numFmtId="10" fontId="42" fillId="4" borderId="1" xfId="15" applyNumberFormat="1" applyFont="1" applyFill="1" applyBorder="1" applyAlignment="1">
      <alignment horizontal="center" vertical="center" wrapText="1"/>
    </xf>
    <xf numFmtId="171" fontId="26" fillId="7" borderId="1" xfId="23" applyNumberFormat="1" applyFont="1" applyFill="1" applyBorder="1" applyAlignment="1">
      <alignment vertical="center"/>
    </xf>
    <xf numFmtId="171" fontId="26" fillId="5" borderId="3" xfId="23" applyNumberFormat="1" applyFont="1" applyFill="1" applyBorder="1" applyAlignment="1">
      <alignment vertical="center"/>
    </xf>
    <xf numFmtId="10" fontId="33" fillId="0" borderId="3" xfId="23" applyNumberFormat="1" applyFont="1" applyFill="1" applyBorder="1" applyAlignment="1">
      <alignment horizontal="center" vertical="center" wrapText="1"/>
    </xf>
    <xf numFmtId="10" fontId="44" fillId="0" borderId="3" xfId="23" applyNumberFormat="1" applyFont="1" applyFill="1" applyBorder="1" applyAlignment="1">
      <alignment horizontal="center" vertical="center" wrapText="1"/>
    </xf>
    <xf numFmtId="171" fontId="26" fillId="7" borderId="2" xfId="23" applyNumberFormat="1" applyFont="1" applyFill="1" applyBorder="1" applyAlignment="1">
      <alignment vertical="center"/>
    </xf>
    <xf numFmtId="10" fontId="42" fillId="4" borderId="2" xfId="15" applyNumberFormat="1" applyFont="1" applyFill="1" applyBorder="1" applyAlignment="1">
      <alignment horizontal="center" vertical="center" wrapText="1"/>
    </xf>
    <xf numFmtId="171" fontId="26" fillId="5" borderId="5" xfId="23" applyNumberFormat="1" applyFont="1" applyFill="1" applyBorder="1" applyAlignment="1">
      <alignment vertical="center"/>
    </xf>
    <xf numFmtId="10" fontId="42" fillId="4" borderId="5" xfId="15" applyNumberFormat="1" applyFont="1" applyFill="1" applyBorder="1" applyAlignment="1">
      <alignment horizontal="center" vertical="center" wrapText="1"/>
    </xf>
    <xf numFmtId="10" fontId="45" fillId="4" borderId="3" xfId="15" applyNumberFormat="1" applyFont="1" applyFill="1" applyBorder="1" applyAlignment="1">
      <alignment horizontal="center" vertical="center" wrapText="1"/>
    </xf>
    <xf numFmtId="10" fontId="42" fillId="4" borderId="3" xfId="15" applyNumberFormat="1" applyFont="1" applyFill="1" applyBorder="1" applyAlignment="1">
      <alignment horizontal="center" vertical="center" wrapText="1"/>
    </xf>
    <xf numFmtId="0" fontId="17" fillId="2" borderId="2" xfId="15" applyFont="1" applyFill="1" applyBorder="1" applyAlignment="1">
      <alignment vertical="center"/>
    </xf>
    <xf numFmtId="171" fontId="26" fillId="7" borderId="3" xfId="23" applyNumberFormat="1" applyFont="1" applyFill="1" applyBorder="1" applyAlignment="1">
      <alignment vertical="center"/>
    </xf>
    <xf numFmtId="171" fontId="26" fillId="7" borderId="44" xfId="23" applyNumberFormat="1" applyFont="1" applyFill="1" applyBorder="1" applyAlignment="1">
      <alignment vertical="center"/>
    </xf>
    <xf numFmtId="10" fontId="42" fillId="4" borderId="44" xfId="15" applyNumberFormat="1" applyFont="1" applyFill="1" applyBorder="1" applyAlignment="1">
      <alignment horizontal="center" vertical="center" wrapText="1"/>
    </xf>
    <xf numFmtId="171" fontId="26" fillId="7" borderId="25" xfId="23" applyNumberFormat="1" applyFont="1" applyFill="1" applyBorder="1" applyAlignment="1">
      <alignment vertical="center"/>
    </xf>
    <xf numFmtId="171" fontId="26" fillId="7" borderId="5" xfId="23" applyNumberFormat="1" applyFont="1" applyFill="1" applyBorder="1" applyAlignment="1">
      <alignment vertical="center"/>
    </xf>
    <xf numFmtId="10" fontId="45" fillId="4" borderId="5" xfId="15" applyNumberFormat="1" applyFont="1" applyFill="1" applyBorder="1" applyAlignment="1">
      <alignment horizontal="center" vertical="center" wrapText="1"/>
    </xf>
    <xf numFmtId="10" fontId="33" fillId="0" borderId="84" xfId="23" applyNumberFormat="1" applyFont="1" applyFill="1" applyBorder="1" applyAlignment="1">
      <alignment horizontal="center" vertical="center" wrapText="1"/>
    </xf>
    <xf numFmtId="10" fontId="33" fillId="0" borderId="54" xfId="23" applyNumberFormat="1" applyFont="1" applyFill="1" applyBorder="1" applyAlignment="1">
      <alignment horizontal="center" vertical="center" wrapText="1"/>
    </xf>
    <xf numFmtId="171" fontId="26" fillId="7" borderId="67" xfId="23" applyNumberFormat="1" applyFont="1" applyFill="1" applyBorder="1" applyAlignment="1">
      <alignment vertical="center"/>
    </xf>
    <xf numFmtId="10" fontId="44" fillId="0" borderId="70" xfId="23" applyNumberFormat="1" applyFont="1" applyFill="1" applyBorder="1" applyAlignment="1">
      <alignment horizontal="center" vertical="center" wrapText="1"/>
    </xf>
    <xf numFmtId="10" fontId="33" fillId="0" borderId="70" xfId="23" applyNumberFormat="1" applyFont="1" applyFill="1" applyBorder="1" applyAlignment="1">
      <alignment horizontal="center" vertical="center" wrapText="1"/>
    </xf>
    <xf numFmtId="171" fontId="26" fillId="5" borderId="4" xfId="23" applyNumberFormat="1" applyFont="1" applyFill="1" applyBorder="1" applyAlignment="1">
      <alignment vertical="center"/>
    </xf>
    <xf numFmtId="171" fontId="26" fillId="7" borderId="43" xfId="23" applyNumberFormat="1" applyFont="1" applyFill="1" applyBorder="1" applyAlignment="1">
      <alignment vertical="center"/>
    </xf>
    <xf numFmtId="10" fontId="45" fillId="4" borderId="1" xfId="15" applyNumberFormat="1" applyFont="1" applyFill="1" applyBorder="1" applyAlignment="1">
      <alignment horizontal="center" vertical="center" wrapText="1"/>
    </xf>
    <xf numFmtId="0" fontId="17" fillId="2" borderId="1" xfId="15" applyFont="1" applyFill="1" applyBorder="1" applyAlignment="1">
      <alignment vertical="center"/>
    </xf>
    <xf numFmtId="0" fontId="19" fillId="11" borderId="1" xfId="23" applyFont="1" applyFill="1" applyBorder="1" applyAlignment="1" applyProtection="1">
      <alignment horizontal="center" vertical="center" wrapText="1"/>
      <protection locked="0"/>
    </xf>
    <xf numFmtId="0" fontId="17" fillId="2" borderId="3" xfId="15" applyFont="1" applyFill="1" applyBorder="1" applyAlignment="1">
      <alignment vertical="center"/>
    </xf>
    <xf numFmtId="10" fontId="19" fillId="11" borderId="3" xfId="23" applyNumberFormat="1" applyFont="1" applyFill="1" applyBorder="1" applyAlignment="1" applyProtection="1">
      <alignment horizontal="center" vertical="center" wrapText="1"/>
      <protection locked="0"/>
    </xf>
    <xf numFmtId="0" fontId="19" fillId="11" borderId="3" xfId="23" applyFont="1" applyFill="1" applyBorder="1" applyAlignment="1" applyProtection="1">
      <alignment horizontal="center" vertical="center" wrapText="1"/>
      <protection locked="0"/>
    </xf>
    <xf numFmtId="0" fontId="17" fillId="4" borderId="0" xfId="15" applyFont="1" applyFill="1" applyAlignment="1">
      <alignment vertical="center"/>
    </xf>
    <xf numFmtId="171" fontId="26" fillId="7" borderId="53" xfId="23" applyNumberFormat="1" applyFont="1" applyFill="1" applyBorder="1" applyAlignment="1">
      <alignment vertical="center"/>
    </xf>
    <xf numFmtId="171" fontId="26" fillId="5" borderId="57" xfId="23" applyNumberFormat="1" applyFont="1" applyFill="1" applyBorder="1" applyAlignment="1">
      <alignment vertical="center"/>
    </xf>
    <xf numFmtId="171" fontId="26" fillId="7" borderId="7" xfId="23" applyNumberFormat="1" applyFont="1" applyFill="1" applyBorder="1" applyAlignment="1">
      <alignment vertical="center"/>
    </xf>
    <xf numFmtId="171" fontId="26" fillId="5" borderId="49" xfId="23" applyNumberFormat="1" applyFont="1" applyFill="1" applyBorder="1" applyAlignment="1">
      <alignment vertical="center"/>
    </xf>
    <xf numFmtId="171" fontId="17" fillId="0" borderId="2" xfId="23" applyNumberFormat="1" applyFont="1" applyFill="1" applyBorder="1" applyAlignment="1">
      <alignment horizontal="center" vertical="center"/>
    </xf>
    <xf numFmtId="171" fontId="17" fillId="4" borderId="2" xfId="23" applyNumberFormat="1" applyFont="1" applyFill="1" applyBorder="1" applyAlignment="1">
      <alignment horizontal="center" vertical="center"/>
    </xf>
    <xf numFmtId="10" fontId="17" fillId="4" borderId="3" xfId="15" applyNumberFormat="1" applyFont="1" applyFill="1" applyBorder="1" applyAlignment="1">
      <alignment horizontal="center" vertical="center" wrapText="1"/>
    </xf>
    <xf numFmtId="0" fontId="17" fillId="2" borderId="0" xfId="15" applyFont="1" applyFill="1" applyBorder="1" applyAlignment="1">
      <alignment vertical="center"/>
    </xf>
    <xf numFmtId="0" fontId="19" fillId="6" borderId="4" xfId="15" applyFont="1" applyFill="1" applyBorder="1" applyAlignment="1">
      <alignment horizontal="center" vertical="center" wrapText="1"/>
    </xf>
    <xf numFmtId="10" fontId="17" fillId="6" borderId="4" xfId="15" applyNumberFormat="1" applyFont="1" applyFill="1" applyBorder="1" applyAlignment="1">
      <alignment horizontal="center" vertical="center" wrapText="1"/>
    </xf>
    <xf numFmtId="0" fontId="19" fillId="6" borderId="4" xfId="15" applyFont="1" applyFill="1" applyBorder="1" applyAlignment="1">
      <alignment horizontal="center" vertical="center" textRotation="180" wrapText="1"/>
    </xf>
    <xf numFmtId="0" fontId="17" fillId="0" borderId="0" xfId="15" applyFont="1" applyBorder="1" applyAlignment="1">
      <alignment vertical="center"/>
    </xf>
    <xf numFmtId="0" fontId="17" fillId="0" borderId="0" xfId="15" applyFont="1" applyFill="1" applyAlignment="1">
      <alignment horizontal="left" vertical="center"/>
    </xf>
    <xf numFmtId="0" fontId="19" fillId="0" borderId="0" xfId="15" applyFont="1" applyAlignment="1">
      <alignment vertical="center"/>
    </xf>
    <xf numFmtId="0" fontId="19" fillId="6" borderId="4" xfId="15" applyFont="1" applyFill="1" applyBorder="1" applyAlignment="1">
      <alignment horizontal="left" vertical="center" wrapText="1"/>
    </xf>
    <xf numFmtId="0" fontId="19" fillId="6" borderId="1" xfId="15" applyFont="1" applyFill="1" applyBorder="1" applyAlignment="1">
      <alignment horizontal="left" vertical="center" wrapText="1"/>
    </xf>
    <xf numFmtId="10" fontId="17" fillId="4" borderId="5" xfId="15" applyNumberFormat="1" applyFont="1" applyFill="1" applyBorder="1" applyAlignment="1">
      <alignment horizontal="center" vertical="center" wrapText="1"/>
    </xf>
    <xf numFmtId="10" fontId="17" fillId="4" borderId="4" xfId="15" applyNumberFormat="1" applyFont="1" applyFill="1" applyBorder="1" applyAlignment="1">
      <alignment horizontal="center" vertical="center" wrapText="1"/>
    </xf>
    <xf numFmtId="0" fontId="17" fillId="4" borderId="70" xfId="23" applyFont="1" applyFill="1" applyBorder="1" applyAlignment="1">
      <alignment horizontal="center" vertical="center" wrapText="1"/>
    </xf>
    <xf numFmtId="0" fontId="17" fillId="4" borderId="54" xfId="23" applyFont="1" applyFill="1" applyBorder="1" applyAlignment="1">
      <alignment horizontal="center" vertical="center" wrapText="1"/>
    </xf>
    <xf numFmtId="10" fontId="17" fillId="4" borderId="3" xfId="23" applyNumberFormat="1" applyFont="1" applyFill="1" applyBorder="1" applyAlignment="1">
      <alignment horizontal="center" vertical="center" wrapText="1"/>
    </xf>
    <xf numFmtId="10" fontId="17" fillId="4" borderId="1" xfId="23" applyNumberFormat="1" applyFont="1" applyFill="1" applyBorder="1" applyAlignment="1">
      <alignment horizontal="center" vertical="center" wrapText="1"/>
    </xf>
    <xf numFmtId="10" fontId="43" fillId="4" borderId="4" xfId="23" applyNumberFormat="1" applyFont="1" applyFill="1" applyBorder="1" applyAlignment="1">
      <alignment vertical="center" wrapText="1"/>
    </xf>
    <xf numFmtId="10" fontId="17" fillId="4" borderId="2" xfId="15" applyNumberFormat="1" applyFont="1" applyFill="1" applyBorder="1" applyAlignment="1">
      <alignment horizontal="center" vertical="center" wrapText="1"/>
    </xf>
    <xf numFmtId="10" fontId="17" fillId="4" borderId="70" xfId="23" applyNumberFormat="1" applyFont="1" applyFill="1" applyBorder="1" applyAlignment="1">
      <alignment horizontal="center" vertical="center" wrapText="1"/>
    </xf>
    <xf numFmtId="10" fontId="17" fillId="4" borderId="54" xfId="23" applyNumberFormat="1" applyFont="1" applyFill="1" applyBorder="1" applyAlignment="1">
      <alignment horizontal="center" vertical="center" wrapText="1"/>
    </xf>
    <xf numFmtId="171" fontId="17" fillId="4" borderId="3" xfId="15" applyNumberFormat="1" applyFont="1" applyFill="1" applyBorder="1" applyAlignment="1">
      <alignment horizontal="center" vertical="center" wrapText="1"/>
    </xf>
    <xf numFmtId="171" fontId="17" fillId="4" borderId="5" xfId="15" applyNumberFormat="1" applyFont="1" applyFill="1" applyBorder="1" applyAlignment="1">
      <alignment horizontal="center" vertical="center" wrapText="1"/>
    </xf>
    <xf numFmtId="10" fontId="17" fillId="4" borderId="25" xfId="15" applyNumberFormat="1" applyFont="1" applyFill="1" applyBorder="1" applyAlignment="1">
      <alignment horizontal="center" vertical="center" wrapText="1"/>
    </xf>
    <xf numFmtId="10" fontId="43" fillId="4" borderId="1" xfId="23" applyNumberFormat="1" applyFont="1" applyFill="1" applyBorder="1" applyAlignment="1">
      <alignment vertical="center" wrapText="1"/>
    </xf>
    <xf numFmtId="0" fontId="41" fillId="0" borderId="0" xfId="23" applyFont="1" applyAlignment="1"/>
    <xf numFmtId="0" fontId="47" fillId="0" borderId="54" xfId="23" applyFont="1" applyBorder="1" applyAlignment="1">
      <alignment vertical="center" wrapText="1"/>
    </xf>
    <xf numFmtId="0" fontId="47" fillId="0" borderId="54" xfId="23" applyFont="1" applyBorder="1" applyAlignment="1">
      <alignment horizontal="right" vertical="center" wrapText="1"/>
    </xf>
    <xf numFmtId="0" fontId="47" fillId="12" borderId="84" xfId="23" applyFont="1" applyFill="1" applyBorder="1" applyAlignment="1">
      <alignment wrapText="1"/>
    </xf>
    <xf numFmtId="3" fontId="47" fillId="12" borderId="54" xfId="23" applyNumberFormat="1" applyFont="1" applyFill="1" applyBorder="1" applyAlignment="1">
      <alignment vertical="center" wrapText="1"/>
    </xf>
    <xf numFmtId="0" fontId="47" fillId="0" borderId="54" xfId="23" applyFont="1" applyFill="1" applyBorder="1" applyAlignment="1"/>
    <xf numFmtId="0" fontId="47" fillId="0" borderId="54" xfId="23" applyFont="1" applyFill="1" applyBorder="1" applyAlignment="1">
      <alignment horizontal="right" vertical="center"/>
    </xf>
    <xf numFmtId="0" fontId="47" fillId="0" borderId="54" xfId="23" applyFont="1" applyFill="1" applyBorder="1" applyAlignment="1">
      <alignment vertical="center" wrapText="1"/>
    </xf>
    <xf numFmtId="0" fontId="41" fillId="0" borderId="0" xfId="23" applyFont="1" applyFill="1" applyAlignment="1"/>
    <xf numFmtId="4" fontId="47" fillId="0" borderId="54" xfId="23" applyNumberFormat="1" applyFont="1" applyFill="1" applyBorder="1" applyAlignment="1"/>
    <xf numFmtId="164" fontId="48" fillId="0" borderId="0" xfId="24" applyFont="1" applyFill="1" applyAlignment="1">
      <alignment horizontal="center" vertical="center"/>
    </xf>
    <xf numFmtId="3" fontId="47" fillId="0" borderId="54" xfId="23" applyNumberFormat="1" applyFont="1" applyFill="1" applyBorder="1" applyAlignment="1"/>
    <xf numFmtId="0" fontId="47" fillId="0" borderId="70" xfId="23" applyFont="1" applyFill="1" applyBorder="1" applyAlignment="1"/>
    <xf numFmtId="164" fontId="48" fillId="0" borderId="1" xfId="24" applyFont="1" applyFill="1" applyBorder="1" applyAlignment="1">
      <alignment horizontal="center" vertical="center"/>
    </xf>
    <xf numFmtId="0" fontId="47" fillId="0" borderId="71" xfId="23" applyFont="1" applyFill="1" applyBorder="1" applyAlignment="1">
      <alignment horizontal="right" vertical="center"/>
    </xf>
    <xf numFmtId="3" fontId="47" fillId="0" borderId="71" xfId="23" applyNumberFormat="1" applyFont="1" applyFill="1" applyBorder="1" applyAlignment="1"/>
    <xf numFmtId="0" fontId="47" fillId="0" borderId="1" xfId="23" applyFont="1" applyFill="1" applyBorder="1" applyAlignment="1"/>
    <xf numFmtId="0" fontId="47" fillId="0" borderId="84" xfId="23" applyFont="1" applyFill="1" applyBorder="1" applyAlignment="1"/>
    <xf numFmtId="0" fontId="47" fillId="0" borderId="84" xfId="23" applyFont="1" applyFill="1" applyBorder="1" applyAlignment="1">
      <alignment vertical="center" wrapText="1"/>
    </xf>
    <xf numFmtId="0" fontId="47" fillId="0" borderId="70" xfId="23" applyFont="1" applyFill="1" applyBorder="1" applyAlignment="1">
      <alignment horizontal="right" vertical="center"/>
    </xf>
    <xf numFmtId="0" fontId="4" fillId="10" borderId="0" xfId="23" applyFont="1" applyFill="1"/>
    <xf numFmtId="0" fontId="47" fillId="0" borderId="1" xfId="23" applyFont="1" applyFill="1" applyBorder="1" applyAlignment="1">
      <alignment horizontal="right" vertical="center"/>
    </xf>
    <xf numFmtId="0" fontId="47" fillId="10" borderId="71" xfId="23" applyFont="1" applyFill="1" applyBorder="1" applyAlignment="1">
      <alignment vertical="center" wrapText="1"/>
    </xf>
    <xf numFmtId="0" fontId="41" fillId="0" borderId="1" xfId="23" applyFont="1" applyFill="1" applyBorder="1" applyAlignment="1"/>
    <xf numFmtId="3" fontId="47" fillId="0" borderId="1" xfId="23" applyNumberFormat="1" applyFont="1" applyFill="1" applyBorder="1" applyAlignment="1"/>
    <xf numFmtId="0" fontId="47" fillId="10" borderId="84" xfId="23" applyFont="1" applyFill="1" applyBorder="1" applyAlignment="1">
      <alignment vertical="center" wrapText="1"/>
    </xf>
    <xf numFmtId="0" fontId="47" fillId="0" borderId="84" xfId="23" applyFont="1" applyBorder="1" applyAlignment="1">
      <alignment horizontal="right" vertical="center"/>
    </xf>
    <xf numFmtId="0" fontId="47" fillId="10" borderId="54" xfId="23" applyFont="1" applyFill="1" applyBorder="1" applyAlignment="1">
      <alignment vertical="center" wrapText="1"/>
    </xf>
    <xf numFmtId="0" fontId="47" fillId="0" borderId="54" xfId="23" applyFont="1" applyBorder="1" applyAlignment="1">
      <alignment horizontal="right" vertical="center"/>
    </xf>
    <xf numFmtId="0" fontId="41" fillId="13" borderId="0" xfId="23" applyFont="1" applyFill="1" applyAlignment="1"/>
    <xf numFmtId="0" fontId="47" fillId="14" borderId="54" xfId="23" applyFont="1" applyFill="1" applyBorder="1" applyAlignment="1"/>
    <xf numFmtId="0" fontId="47" fillId="13" borderId="54" xfId="23" applyFont="1" applyFill="1" applyBorder="1" applyAlignment="1">
      <alignment horizontal="right" vertical="center"/>
    </xf>
    <xf numFmtId="0" fontId="47" fillId="13" borderId="54" xfId="23" applyFont="1" applyFill="1" applyBorder="1" applyAlignment="1"/>
    <xf numFmtId="0" fontId="47" fillId="13" borderId="54" xfId="23" applyFont="1" applyFill="1" applyBorder="1" applyAlignment="1">
      <alignment vertical="center" wrapText="1"/>
    </xf>
    <xf numFmtId="0" fontId="47" fillId="15" borderId="54" xfId="23" applyFont="1" applyFill="1" applyBorder="1" applyAlignment="1"/>
    <xf numFmtId="0" fontId="47" fillId="15" borderId="54" xfId="23" applyFont="1" applyFill="1" applyBorder="1" applyAlignment="1">
      <alignment horizontal="right" vertical="center"/>
    </xf>
    <xf numFmtId="0" fontId="47" fillId="16" borderId="70" xfId="23" applyFont="1" applyFill="1" applyBorder="1" applyAlignment="1"/>
    <xf numFmtId="0" fontId="47" fillId="16" borderId="70" xfId="23" applyFont="1" applyFill="1" applyBorder="1" applyAlignment="1">
      <alignment horizontal="right" vertical="center"/>
    </xf>
    <xf numFmtId="0" fontId="47" fillId="13" borderId="70" xfId="23" applyFont="1" applyFill="1" applyBorder="1" applyAlignment="1"/>
    <xf numFmtId="0" fontId="47" fillId="14" borderId="70" xfId="23" applyFont="1" applyFill="1" applyBorder="1" applyAlignment="1"/>
    <xf numFmtId="0" fontId="52" fillId="12" borderId="85" xfId="23" applyFont="1" applyFill="1" applyBorder="1" applyAlignment="1">
      <alignment horizontal="center" vertical="center" wrapText="1"/>
    </xf>
    <xf numFmtId="0" fontId="52" fillId="12" borderId="79" xfId="23" applyFont="1" applyFill="1" applyBorder="1" applyAlignment="1">
      <alignment horizontal="center" vertical="center" wrapText="1"/>
    </xf>
    <xf numFmtId="0" fontId="52" fillId="12" borderId="94" xfId="23" applyFont="1" applyFill="1" applyBorder="1" applyAlignment="1">
      <alignment horizontal="center" vertical="center" wrapText="1"/>
    </xf>
    <xf numFmtId="0" fontId="52" fillId="12" borderId="84" xfId="23" applyFont="1" applyFill="1" applyBorder="1" applyAlignment="1">
      <alignment horizontal="center" vertical="center" wrapText="1"/>
    </xf>
    <xf numFmtId="0" fontId="52" fillId="12" borderId="91" xfId="23" applyFont="1" applyFill="1" applyBorder="1" applyAlignment="1">
      <alignment horizontal="center" vertical="center" wrapText="1"/>
    </xf>
    <xf numFmtId="0" fontId="52" fillId="12" borderId="0" xfId="23" applyFont="1" applyFill="1" applyAlignment="1">
      <alignment horizontal="center" vertical="center" wrapText="1"/>
    </xf>
    <xf numFmtId="0" fontId="52" fillId="12" borderId="1" xfId="23" applyFont="1" applyFill="1" applyBorder="1" applyAlignment="1">
      <alignment horizontal="center" vertical="center" wrapText="1"/>
    </xf>
    <xf numFmtId="0" fontId="2" fillId="12" borderId="1" xfId="23" applyFont="1" applyFill="1" applyBorder="1" applyAlignment="1">
      <alignment horizontal="center" vertical="center" wrapText="1"/>
    </xf>
    <xf numFmtId="0" fontId="52" fillId="12" borderId="0" xfId="23" applyFont="1" applyFill="1" applyBorder="1" applyAlignment="1">
      <alignment horizontal="center"/>
    </xf>
    <xf numFmtId="0" fontId="52" fillId="12" borderId="93" xfId="23" applyFont="1" applyFill="1" applyBorder="1" applyAlignment="1">
      <alignment horizontal="center"/>
    </xf>
    <xf numFmtId="0" fontId="5"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20" xfId="0" applyFont="1" applyFill="1" applyBorder="1" applyAlignment="1" applyProtection="1">
      <alignment horizontal="center" vertical="center" wrapText="1"/>
      <protection locked="0"/>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11" fillId="0" borderId="33"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0" fontId="29" fillId="0" borderId="26" xfId="0" applyFont="1" applyFill="1" applyBorder="1" applyAlignment="1">
      <alignment horizontal="center"/>
    </xf>
    <xf numFmtId="0" fontId="29" fillId="0" borderId="27" xfId="0" applyFont="1" applyFill="1" applyBorder="1" applyAlignment="1">
      <alignment horizontal="center"/>
    </xf>
    <xf numFmtId="0" fontId="29" fillId="0" borderId="28" xfId="0" applyFont="1" applyFill="1" applyBorder="1" applyAlignment="1">
      <alignment horizontal="center"/>
    </xf>
    <xf numFmtId="0" fontId="29" fillId="0" borderId="29" xfId="0" applyFont="1" applyFill="1" applyBorder="1" applyAlignment="1">
      <alignment horizontal="center"/>
    </xf>
    <xf numFmtId="0" fontId="29" fillId="0" borderId="0" xfId="0" applyFont="1" applyFill="1" applyBorder="1" applyAlignment="1">
      <alignment horizontal="center"/>
    </xf>
    <xf numFmtId="0" fontId="29" fillId="0" borderId="9" xfId="0" applyFont="1" applyFill="1" applyBorder="1" applyAlignment="1">
      <alignment horizontal="center"/>
    </xf>
    <xf numFmtId="0" fontId="5" fillId="7" borderId="17"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7" borderId="2" xfId="0" applyFont="1" applyFill="1" applyBorder="1" applyAlignment="1">
      <alignment horizontal="center"/>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11" fillId="7" borderId="16"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5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16" xfId="0" applyFont="1" applyFill="1" applyBorder="1" applyAlignment="1">
      <alignment horizontal="center" vertical="center"/>
    </xf>
    <xf numFmtId="0" fontId="5" fillId="7" borderId="35" xfId="0" applyFont="1" applyFill="1" applyBorder="1" applyAlignment="1">
      <alignment horizontal="center" vertical="center"/>
    </xf>
    <xf numFmtId="0" fontId="5" fillId="7" borderId="49" xfId="0" applyFont="1" applyFill="1" applyBorder="1" applyAlignment="1">
      <alignment horizontal="center" vertical="center"/>
    </xf>
    <xf numFmtId="0" fontId="5" fillId="7" borderId="18"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36" fillId="4" borderId="43" xfId="0" applyFont="1" applyFill="1" applyBorder="1" applyAlignment="1">
      <alignment horizontal="center" vertical="center" wrapText="1"/>
    </xf>
    <xf numFmtId="0" fontId="36" fillId="4" borderId="25" xfId="0" applyFont="1" applyFill="1" applyBorder="1" applyAlignment="1">
      <alignment horizontal="center" vertical="center" wrapText="1"/>
    </xf>
    <xf numFmtId="0" fontId="36" fillId="4" borderId="44" xfId="0" applyFont="1" applyFill="1" applyBorder="1" applyAlignment="1">
      <alignment horizontal="center" vertical="center" wrapText="1"/>
    </xf>
    <xf numFmtId="0" fontId="17" fillId="4" borderId="43" xfId="0" applyFont="1" applyFill="1" applyBorder="1" applyAlignment="1">
      <alignment horizontal="center"/>
    </xf>
    <xf numFmtId="0" fontId="17" fillId="4" borderId="25" xfId="0" applyFont="1" applyFill="1" applyBorder="1" applyAlignment="1">
      <alignment horizontal="center"/>
    </xf>
    <xf numFmtId="0" fontId="17" fillId="4" borderId="44" xfId="0" applyFont="1" applyFill="1" applyBorder="1" applyAlignment="1">
      <alignment horizontal="center"/>
    </xf>
    <xf numFmtId="0" fontId="17" fillId="4" borderId="23" xfId="0" applyFont="1" applyFill="1" applyBorder="1" applyAlignment="1">
      <alignment horizontal="center"/>
    </xf>
    <xf numFmtId="0" fontId="17" fillId="4" borderId="24" xfId="0" applyFont="1" applyFill="1" applyBorder="1" applyAlignment="1">
      <alignment horizontal="center"/>
    </xf>
    <xf numFmtId="0" fontId="17" fillId="4" borderId="45" xfId="0" applyFont="1" applyFill="1" applyBorder="1" applyAlignment="1">
      <alignment horizontal="center"/>
    </xf>
    <xf numFmtId="0" fontId="4" fillId="0" borderId="4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3" fillId="4" borderId="77" xfId="0" applyFont="1" applyFill="1" applyBorder="1" applyAlignment="1">
      <alignment horizontal="left" vertical="center" wrapText="1"/>
    </xf>
    <xf numFmtId="0" fontId="33" fillId="4" borderId="79" xfId="0" applyFont="1" applyFill="1" applyBorder="1" applyAlignment="1">
      <alignment horizontal="left" vertical="center" wrapText="1"/>
    </xf>
    <xf numFmtId="0" fontId="33" fillId="4" borderId="81" xfId="0" applyFont="1" applyFill="1" applyBorder="1" applyAlignment="1">
      <alignment horizontal="left" vertical="center" wrapText="1"/>
    </xf>
    <xf numFmtId="0" fontId="33" fillId="4" borderId="78" xfId="0" applyFont="1" applyFill="1" applyBorder="1" applyAlignment="1">
      <alignment horizontal="left" vertical="center" wrapText="1"/>
    </xf>
    <xf numFmtId="0" fontId="33" fillId="4" borderId="80" xfId="0" applyFont="1" applyFill="1" applyBorder="1" applyAlignment="1">
      <alignment horizontal="left" vertical="center" wrapText="1"/>
    </xf>
    <xf numFmtId="0" fontId="33" fillId="4" borderId="82" xfId="0" applyFont="1" applyFill="1" applyBorder="1" applyAlignment="1">
      <alignment horizontal="left" vertical="center" wrapText="1"/>
    </xf>
    <xf numFmtId="0" fontId="33" fillId="4" borderId="77" xfId="0" applyFont="1" applyFill="1" applyBorder="1" applyAlignment="1">
      <alignment horizontal="center" vertical="center" wrapText="1"/>
    </xf>
    <xf numFmtId="0" fontId="33" fillId="4" borderId="79" xfId="0" applyFont="1" applyFill="1" applyBorder="1" applyAlignment="1">
      <alignment horizontal="center" vertical="center" wrapText="1"/>
    </xf>
    <xf numFmtId="0" fontId="33" fillId="4" borderId="8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3" fillId="7" borderId="29"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32" xfId="0" applyFont="1" applyFill="1" applyBorder="1" applyAlignment="1" applyProtection="1">
      <alignment horizontal="center" vertical="center" wrapText="1"/>
      <protection locked="0"/>
    </xf>
    <xf numFmtId="0" fontId="3" fillId="7" borderId="38" xfId="0" applyFont="1" applyFill="1" applyBorder="1" applyAlignment="1" applyProtection="1">
      <alignment horizontal="center" vertical="center" wrapText="1"/>
      <protection locked="0"/>
    </xf>
    <xf numFmtId="0" fontId="21" fillId="0" borderId="0" xfId="0" applyFont="1" applyFill="1" applyAlignment="1">
      <alignment horizontal="right" vertical="center"/>
    </xf>
    <xf numFmtId="0" fontId="33" fillId="4" borderId="85" xfId="0" applyFont="1" applyFill="1" applyBorder="1" applyAlignment="1">
      <alignment horizontal="left" vertical="center" wrapText="1"/>
    </xf>
    <xf numFmtId="0" fontId="17" fillId="4" borderId="14" xfId="15" applyFont="1" applyFill="1" applyBorder="1" applyAlignment="1">
      <alignment horizontal="justify" vertical="center" wrapText="1"/>
    </xf>
    <xf numFmtId="0" fontId="17" fillId="4" borderId="59" xfId="15" applyFont="1" applyFill="1" applyBorder="1" applyAlignment="1">
      <alignment horizontal="justify" vertical="center" wrapText="1"/>
    </xf>
    <xf numFmtId="0" fontId="17" fillId="4" borderId="18" xfId="15" applyFont="1" applyFill="1" applyBorder="1" applyAlignment="1">
      <alignment horizontal="justify" vertical="center" wrapText="1"/>
    </xf>
    <xf numFmtId="0" fontId="17" fillId="4" borderId="21" xfId="15" applyFont="1" applyFill="1" applyBorder="1" applyAlignment="1">
      <alignment horizontal="justify" vertical="center" wrapText="1"/>
    </xf>
    <xf numFmtId="0" fontId="19" fillId="8" borderId="8" xfId="23" applyFont="1" applyFill="1" applyBorder="1" applyAlignment="1" applyProtection="1">
      <alignment horizontal="center" vertical="center" wrapText="1"/>
      <protection locked="0"/>
    </xf>
    <xf numFmtId="0" fontId="19" fillId="8" borderId="39" xfId="23" applyFont="1" applyFill="1" applyBorder="1" applyAlignment="1" applyProtection="1">
      <alignment horizontal="center" vertical="center" wrapText="1"/>
      <protection locked="0"/>
    </xf>
    <xf numFmtId="0" fontId="17" fillId="4" borderId="23" xfId="15" applyFont="1" applyFill="1" applyBorder="1" applyAlignment="1">
      <alignment horizontal="justify" vertical="top" wrapText="1"/>
    </xf>
    <xf numFmtId="0" fontId="17" fillId="4" borderId="45" xfId="15" applyFont="1" applyFill="1" applyBorder="1" applyAlignment="1">
      <alignment horizontal="justify" vertical="top" wrapText="1"/>
    </xf>
    <xf numFmtId="0" fontId="19" fillId="6" borderId="15" xfId="15" applyFont="1" applyFill="1" applyBorder="1" applyAlignment="1">
      <alignment horizontal="center" vertical="center" wrapText="1"/>
    </xf>
    <xf numFmtId="0" fontId="19" fillId="6" borderId="44" xfId="15" applyFont="1" applyFill="1" applyBorder="1" applyAlignment="1">
      <alignment horizontal="center" vertical="center" wrapText="1"/>
    </xf>
    <xf numFmtId="0" fontId="17" fillId="4" borderId="11" xfId="15" applyFont="1" applyFill="1" applyBorder="1" applyAlignment="1">
      <alignment horizontal="justify" vertical="top" wrapText="1"/>
    </xf>
    <xf numFmtId="0" fontId="17" fillId="4" borderId="20" xfId="15" applyFont="1" applyFill="1" applyBorder="1" applyAlignment="1">
      <alignment horizontal="justify" vertical="top" wrapText="1"/>
    </xf>
    <xf numFmtId="0" fontId="19" fillId="8" borderId="25" xfId="23" applyFont="1" applyFill="1" applyBorder="1" applyAlignment="1">
      <alignment horizontal="center" vertical="center" wrapText="1"/>
    </xf>
    <xf numFmtId="0" fontId="19" fillId="8" borderId="90" xfId="23" applyFont="1" applyFill="1" applyBorder="1" applyAlignment="1">
      <alignment horizontal="center" vertical="center" wrapText="1"/>
    </xf>
    <xf numFmtId="10" fontId="19" fillId="8" borderId="25" xfId="23" applyNumberFormat="1" applyFont="1" applyFill="1" applyBorder="1" applyAlignment="1">
      <alignment horizontal="center" vertical="center" wrapText="1"/>
    </xf>
    <xf numFmtId="10" fontId="19" fillId="8" borderId="5" xfId="23" applyNumberFormat="1" applyFont="1" applyFill="1" applyBorder="1" applyAlignment="1">
      <alignment horizontal="center" vertical="center" wrapText="1"/>
    </xf>
    <xf numFmtId="0" fontId="19" fillId="8" borderId="88" xfId="23" applyFont="1" applyFill="1" applyBorder="1" applyAlignment="1">
      <alignment horizontal="center" vertical="center" wrapText="1"/>
    </xf>
    <xf numFmtId="0" fontId="19" fillId="8" borderId="86" xfId="23" applyFont="1" applyFill="1" applyBorder="1" applyAlignment="1">
      <alignment horizontal="center" vertical="center" wrapText="1"/>
    </xf>
    <xf numFmtId="0" fontId="17" fillId="4" borderId="41" xfId="15" applyFont="1" applyFill="1" applyBorder="1" applyAlignment="1">
      <alignment horizontal="center" vertical="center" wrapText="1"/>
    </xf>
    <xf numFmtId="0" fontId="17" fillId="4" borderId="42" xfId="15" applyFont="1" applyFill="1" applyBorder="1" applyAlignment="1">
      <alignment horizontal="center" vertical="center" wrapText="1"/>
    </xf>
    <xf numFmtId="0" fontId="17" fillId="4" borderId="10" xfId="15" applyFont="1" applyFill="1" applyBorder="1" applyAlignment="1">
      <alignment horizontal="justify" vertical="top" wrapText="1"/>
    </xf>
    <xf numFmtId="0" fontId="17" fillId="4" borderId="12" xfId="15" applyFont="1" applyFill="1" applyBorder="1" applyAlignment="1">
      <alignment horizontal="justify" vertical="top" wrapText="1"/>
    </xf>
    <xf numFmtId="0" fontId="19" fillId="0" borderId="8" xfId="23" applyFont="1" applyBorder="1" applyAlignment="1" applyProtection="1">
      <alignment horizontal="center" vertical="center" wrapText="1"/>
      <protection locked="0"/>
    </xf>
    <xf numFmtId="10" fontId="19" fillId="0" borderId="1" xfId="23" applyNumberFormat="1" applyFont="1" applyBorder="1" applyAlignment="1" applyProtection="1">
      <alignment horizontal="center" vertical="center" wrapText="1"/>
      <protection locked="0"/>
    </xf>
    <xf numFmtId="0" fontId="19" fillId="0" borderId="1" xfId="23" applyFont="1" applyBorder="1" applyAlignment="1" applyProtection="1">
      <alignment horizontal="center" vertical="center" wrapText="1"/>
      <protection locked="0"/>
    </xf>
    <xf numFmtId="10" fontId="17" fillId="4" borderId="1" xfId="23" applyNumberFormat="1" applyFont="1" applyFill="1" applyBorder="1" applyAlignment="1" applyProtection="1">
      <alignment horizontal="center" vertical="center" wrapText="1"/>
      <protection locked="0"/>
    </xf>
    <xf numFmtId="0" fontId="17" fillId="4" borderId="40" xfId="15" applyFont="1" applyFill="1" applyBorder="1" applyAlignment="1">
      <alignment horizontal="center" vertical="center" wrapText="1"/>
    </xf>
    <xf numFmtId="0" fontId="17" fillId="4" borderId="17" xfId="23" applyFont="1" applyFill="1" applyBorder="1" applyAlignment="1">
      <alignment horizontal="justify" vertical="center" wrapText="1"/>
    </xf>
    <xf numFmtId="0" fontId="43" fillId="4" borderId="18" xfId="23" applyFont="1" applyFill="1" applyBorder="1" applyAlignment="1">
      <alignment horizontal="justify"/>
    </xf>
    <xf numFmtId="0" fontId="19" fillId="0" borderId="16" xfId="23" applyFont="1" applyFill="1" applyBorder="1" applyAlignment="1">
      <alignment horizontal="center" vertical="center" wrapText="1"/>
    </xf>
    <xf numFmtId="0" fontId="43" fillId="0" borderId="8" xfId="23" applyFont="1" applyFill="1" applyBorder="1"/>
    <xf numFmtId="10" fontId="19" fillId="0" borderId="3" xfId="23" applyNumberFormat="1" applyFont="1" applyFill="1" applyBorder="1" applyAlignment="1">
      <alignment horizontal="center" vertical="center" wrapText="1"/>
    </xf>
    <xf numFmtId="0" fontId="43" fillId="0" borderId="1" xfId="23" applyFont="1" applyFill="1" applyBorder="1"/>
    <xf numFmtId="10" fontId="19" fillId="4" borderId="3" xfId="23" applyNumberFormat="1" applyFont="1" applyFill="1" applyBorder="1" applyAlignment="1" applyProtection="1">
      <alignment horizontal="center" vertical="center" wrapText="1"/>
      <protection locked="0"/>
    </xf>
    <xf numFmtId="10" fontId="19" fillId="4" borderId="1" xfId="23" applyNumberFormat="1" applyFont="1" applyFill="1" applyBorder="1" applyAlignment="1" applyProtection="1">
      <alignment horizontal="center" vertical="center" wrapText="1"/>
      <protection locked="0"/>
    </xf>
    <xf numFmtId="10" fontId="19" fillId="4" borderId="4" xfId="23" applyNumberFormat="1" applyFont="1" applyFill="1" applyBorder="1" applyAlignment="1" applyProtection="1">
      <alignment horizontal="center" vertical="center" wrapText="1"/>
      <protection locked="0"/>
    </xf>
    <xf numFmtId="10" fontId="17" fillId="4" borderId="3" xfId="23" applyNumberFormat="1" applyFont="1" applyFill="1" applyBorder="1" applyAlignment="1" applyProtection="1">
      <alignment horizontal="center" vertical="center" wrapText="1"/>
      <protection locked="0"/>
    </xf>
    <xf numFmtId="0" fontId="17" fillId="4" borderId="19" xfId="15" applyFont="1" applyFill="1" applyBorder="1" applyAlignment="1">
      <alignment horizontal="justify" vertical="center" wrapText="1"/>
    </xf>
    <xf numFmtId="0" fontId="19" fillId="0" borderId="52" xfId="23" applyFont="1" applyBorder="1" applyAlignment="1" applyProtection="1">
      <alignment horizontal="center" vertical="center" wrapText="1"/>
      <protection locked="0"/>
    </xf>
    <xf numFmtId="0" fontId="19" fillId="0" borderId="4" xfId="23" applyFont="1" applyBorder="1" applyAlignment="1" applyProtection="1">
      <alignment horizontal="center" vertical="center" wrapText="1"/>
      <protection locked="0"/>
    </xf>
    <xf numFmtId="10" fontId="17" fillId="4" borderId="4" xfId="23" applyNumberFormat="1" applyFont="1" applyFill="1" applyBorder="1" applyAlignment="1" applyProtection="1">
      <alignment horizontal="center" vertical="center" wrapText="1"/>
      <protection locked="0"/>
    </xf>
    <xf numFmtId="10" fontId="19" fillId="8" borderId="1" xfId="23" applyNumberFormat="1" applyFont="1" applyFill="1" applyBorder="1" applyAlignment="1" applyProtection="1">
      <alignment horizontal="center" vertical="center" wrapText="1"/>
      <protection locked="0"/>
    </xf>
    <xf numFmtId="0" fontId="19" fillId="8" borderId="2" xfId="23" applyFont="1" applyFill="1" applyBorder="1" applyAlignment="1" applyProtection="1">
      <alignment horizontal="center" vertical="center" wrapText="1"/>
      <protection locked="0"/>
    </xf>
    <xf numFmtId="10" fontId="17" fillId="4" borderId="2" xfId="23" applyNumberFormat="1" applyFont="1" applyFill="1" applyBorder="1" applyAlignment="1" applyProtection="1">
      <alignment horizontal="center" vertical="center" wrapText="1"/>
      <protection locked="0"/>
    </xf>
    <xf numFmtId="0" fontId="17" fillId="4" borderId="55" xfId="15" applyFont="1" applyFill="1" applyBorder="1" applyAlignment="1">
      <alignment horizontal="justify" vertical="center" wrapText="1"/>
    </xf>
    <xf numFmtId="0" fontId="17" fillId="4" borderId="56" xfId="15" applyFont="1" applyFill="1" applyBorder="1" applyAlignment="1">
      <alignment horizontal="justify" vertical="center" wrapText="1"/>
    </xf>
    <xf numFmtId="0" fontId="17" fillId="4" borderId="69" xfId="15" applyFont="1" applyFill="1" applyBorder="1" applyAlignment="1">
      <alignment horizontal="justify" vertical="center" wrapText="1"/>
    </xf>
    <xf numFmtId="0" fontId="17" fillId="4" borderId="17" xfId="15" applyFont="1" applyFill="1" applyBorder="1" applyAlignment="1">
      <alignment horizontal="justify" vertical="center" wrapText="1"/>
    </xf>
    <xf numFmtId="0" fontId="19" fillId="8" borderId="16" xfId="23" applyFont="1" applyFill="1" applyBorder="1" applyAlignment="1" applyProtection="1">
      <alignment horizontal="center" vertical="center" wrapText="1"/>
      <protection locked="0"/>
    </xf>
    <xf numFmtId="10" fontId="19" fillId="8" borderId="3" xfId="23" applyNumberFormat="1" applyFont="1" applyFill="1" applyBorder="1" applyAlignment="1" applyProtection="1">
      <alignment horizontal="center" vertical="center" wrapText="1"/>
      <protection locked="0"/>
    </xf>
    <xf numFmtId="0" fontId="19" fillId="8" borderId="1" xfId="23" applyFont="1" applyFill="1" applyBorder="1" applyAlignment="1" applyProtection="1">
      <alignment horizontal="center" vertical="center" wrapText="1"/>
      <protection locked="0"/>
    </xf>
    <xf numFmtId="10" fontId="19" fillId="4" borderId="2" xfId="23" applyNumberFormat="1" applyFont="1" applyFill="1" applyBorder="1" applyAlignment="1" applyProtection="1">
      <alignment horizontal="center" vertical="center" wrapText="1"/>
      <protection locked="0"/>
    </xf>
    <xf numFmtId="0" fontId="17" fillId="4" borderId="68" xfId="15" applyFont="1" applyFill="1" applyBorder="1" applyAlignment="1">
      <alignment horizontal="justify" vertical="center" wrapText="1"/>
    </xf>
    <xf numFmtId="0" fontId="17" fillId="4" borderId="26" xfId="15" applyFont="1" applyFill="1" applyBorder="1" applyAlignment="1">
      <alignment horizontal="center" vertical="center" wrapText="1"/>
    </xf>
    <xf numFmtId="0" fontId="17" fillId="4" borderId="29" xfId="15" applyFont="1" applyFill="1" applyBorder="1" applyAlignment="1">
      <alignment horizontal="center" vertical="center" wrapText="1"/>
    </xf>
    <xf numFmtId="0" fontId="17" fillId="4" borderId="46" xfId="15" applyFont="1" applyFill="1" applyBorder="1" applyAlignment="1">
      <alignment horizontal="justify" vertical="center" wrapText="1"/>
    </xf>
    <xf numFmtId="0" fontId="19" fillId="8" borderId="3" xfId="23" applyFont="1" applyFill="1" applyBorder="1" applyAlignment="1" applyProtection="1">
      <alignment horizontal="center" vertical="center" wrapText="1"/>
      <protection locked="0"/>
    </xf>
    <xf numFmtId="0" fontId="17" fillId="4" borderId="24" xfId="15" applyFont="1" applyFill="1" applyBorder="1" applyAlignment="1">
      <alignment horizontal="justify" vertical="top" wrapText="1"/>
    </xf>
    <xf numFmtId="0" fontId="19" fillId="8" borderId="52" xfId="23" applyFont="1" applyFill="1" applyBorder="1" applyAlignment="1" applyProtection="1">
      <alignment horizontal="center" vertical="center" wrapText="1"/>
      <protection locked="0"/>
    </xf>
    <xf numFmtId="0" fontId="19" fillId="8" borderId="4" xfId="23" applyFont="1" applyFill="1" applyBorder="1" applyAlignment="1" applyProtection="1">
      <alignment horizontal="center" vertical="center" wrapText="1"/>
      <protection locked="0"/>
    </xf>
    <xf numFmtId="10" fontId="17" fillId="4" borderId="5" xfId="23" applyNumberFormat="1" applyFont="1" applyFill="1" applyBorder="1" applyAlignment="1" applyProtection="1">
      <alignment horizontal="center" vertical="center" wrapText="1"/>
      <protection locked="0"/>
    </xf>
    <xf numFmtId="0" fontId="17" fillId="4" borderId="7" xfId="15" applyFont="1" applyFill="1" applyBorder="1" applyAlignment="1">
      <alignment horizontal="justify" vertical="center" wrapText="1"/>
    </xf>
    <xf numFmtId="0" fontId="17" fillId="4" borderId="57" xfId="15" applyFont="1" applyFill="1" applyBorder="1" applyAlignment="1">
      <alignment horizontal="justify" vertical="center" wrapText="1"/>
    </xf>
    <xf numFmtId="0" fontId="19" fillId="8" borderId="62" xfId="23" applyFont="1" applyFill="1" applyBorder="1" applyAlignment="1" applyProtection="1">
      <alignment horizontal="center" vertical="center" wrapText="1"/>
      <protection locked="0"/>
    </xf>
    <xf numFmtId="0" fontId="19" fillId="8" borderId="5" xfId="23" applyFont="1" applyFill="1" applyBorder="1" applyAlignment="1" applyProtection="1">
      <alignment horizontal="center" vertical="center" wrapText="1"/>
      <protection locked="0"/>
    </xf>
    <xf numFmtId="10" fontId="19" fillId="4" borderId="5" xfId="23" applyNumberFormat="1" applyFont="1" applyFill="1" applyBorder="1" applyAlignment="1" applyProtection="1">
      <alignment horizontal="center" vertical="center" wrapText="1"/>
      <protection locked="0"/>
    </xf>
    <xf numFmtId="0" fontId="17" fillId="4" borderId="47" xfId="15" applyFont="1" applyFill="1" applyBorder="1" applyAlignment="1">
      <alignment horizontal="justify" vertical="center" wrapText="1"/>
    </xf>
    <xf numFmtId="0" fontId="17" fillId="4" borderId="48" xfId="15" applyFont="1" applyFill="1" applyBorder="1" applyAlignment="1">
      <alignment horizontal="justify" vertical="top" wrapText="1"/>
    </xf>
    <xf numFmtId="0" fontId="17" fillId="4" borderId="30" xfId="15" applyFont="1" applyFill="1" applyBorder="1" applyAlignment="1">
      <alignment horizontal="justify" vertical="top" wrapText="1"/>
    </xf>
    <xf numFmtId="0" fontId="17" fillId="4" borderId="31" xfId="15" applyFont="1" applyFill="1" applyBorder="1" applyAlignment="1">
      <alignment horizontal="center" vertical="center" wrapText="1"/>
    </xf>
    <xf numFmtId="0" fontId="17" fillId="4" borderId="89" xfId="15" applyFont="1" applyFill="1" applyBorder="1" applyAlignment="1">
      <alignment horizontal="justify" vertical="center" wrapText="1"/>
    </xf>
    <xf numFmtId="0" fontId="17" fillId="4" borderId="87" xfId="15" applyFont="1" applyFill="1" applyBorder="1" applyAlignment="1">
      <alignment horizontal="justify" vertical="center" wrapText="1"/>
    </xf>
    <xf numFmtId="0" fontId="19" fillId="8" borderId="2" xfId="23" applyFont="1" applyFill="1" applyBorder="1" applyAlignment="1">
      <alignment horizontal="center" vertical="center" wrapText="1"/>
    </xf>
    <xf numFmtId="0" fontId="17" fillId="4" borderId="51" xfId="15" applyFont="1" applyFill="1" applyBorder="1" applyAlignment="1">
      <alignment horizontal="justify" vertical="top" wrapText="1"/>
    </xf>
    <xf numFmtId="0" fontId="17" fillId="4" borderId="50" xfId="15" applyFont="1" applyFill="1" applyBorder="1" applyAlignment="1">
      <alignment horizontal="justify" vertical="top" wrapText="1"/>
    </xf>
    <xf numFmtId="0" fontId="17" fillId="4" borderId="58" xfId="15" applyFont="1" applyFill="1" applyBorder="1" applyAlignment="1">
      <alignment horizontal="justify" vertical="top" wrapText="1"/>
    </xf>
    <xf numFmtId="0" fontId="19" fillId="11" borderId="1" xfId="23" applyFont="1" applyFill="1" applyBorder="1" applyAlignment="1" applyProtection="1">
      <alignment horizontal="center" vertical="center" wrapText="1"/>
      <protection locked="0"/>
    </xf>
    <xf numFmtId="10" fontId="19" fillId="11" borderId="1" xfId="23" applyNumberFormat="1" applyFont="1" applyFill="1" applyBorder="1" applyAlignment="1" applyProtection="1">
      <alignment horizontal="center" vertical="center" wrapText="1"/>
      <protection locked="0"/>
    </xf>
    <xf numFmtId="10" fontId="17" fillId="4" borderId="11" xfId="23" applyNumberFormat="1" applyFont="1" applyFill="1" applyBorder="1" applyAlignment="1" applyProtection="1">
      <alignment horizontal="center" vertical="center" wrapText="1"/>
      <protection locked="0"/>
    </xf>
    <xf numFmtId="10" fontId="17" fillId="4" borderId="48" xfId="15" applyNumberFormat="1" applyFont="1" applyFill="1" applyBorder="1" applyAlignment="1">
      <alignment horizontal="justify" vertical="top" wrapText="1"/>
    </xf>
    <xf numFmtId="0" fontId="17" fillId="4" borderId="55" xfId="15" applyFont="1" applyFill="1" applyBorder="1" applyAlignment="1">
      <alignment horizontal="center" vertical="center" wrapText="1"/>
    </xf>
    <xf numFmtId="0" fontId="17" fillId="4" borderId="56" xfId="15" applyFont="1" applyFill="1" applyBorder="1" applyAlignment="1">
      <alignment horizontal="center" vertical="center" wrapText="1"/>
    </xf>
    <xf numFmtId="0" fontId="17" fillId="4" borderId="46" xfId="15" applyFont="1" applyFill="1" applyBorder="1" applyAlignment="1">
      <alignment horizontal="center" vertical="center" wrapText="1"/>
    </xf>
    <xf numFmtId="0" fontId="17" fillId="4" borderId="49" xfId="15" applyFont="1" applyFill="1" applyBorder="1" applyAlignment="1">
      <alignment horizontal="justify" vertical="center" wrapText="1"/>
    </xf>
    <xf numFmtId="0" fontId="19" fillId="11" borderId="3" xfId="23" applyFont="1" applyFill="1" applyBorder="1" applyAlignment="1" applyProtection="1">
      <alignment horizontal="center" vertical="center" wrapText="1"/>
      <protection locked="0"/>
    </xf>
    <xf numFmtId="10" fontId="19" fillId="11" borderId="3" xfId="23" applyNumberFormat="1" applyFont="1" applyFill="1" applyBorder="1" applyAlignment="1" applyProtection="1">
      <alignment horizontal="center" vertical="center" wrapText="1"/>
      <protection locked="0"/>
    </xf>
    <xf numFmtId="10" fontId="19" fillId="4" borderId="43" xfId="23" applyNumberFormat="1" applyFont="1" applyFill="1" applyBorder="1" applyAlignment="1" applyProtection="1">
      <alignment horizontal="center" vertical="center" wrapText="1"/>
      <protection locked="0"/>
    </xf>
    <xf numFmtId="10" fontId="19" fillId="4" borderId="25" xfId="23" applyNumberFormat="1" applyFont="1" applyFill="1" applyBorder="1" applyAlignment="1" applyProtection="1">
      <alignment horizontal="center" vertical="center" wrapText="1"/>
      <protection locked="0"/>
    </xf>
    <xf numFmtId="10" fontId="19" fillId="4" borderId="44" xfId="23" applyNumberFormat="1" applyFont="1" applyFill="1" applyBorder="1" applyAlignment="1" applyProtection="1">
      <alignment horizontal="center" vertical="center" wrapText="1"/>
      <protection locked="0"/>
    </xf>
    <xf numFmtId="10" fontId="17" fillId="4" borderId="10" xfId="23" applyNumberFormat="1" applyFont="1" applyFill="1" applyBorder="1" applyAlignment="1" applyProtection="1">
      <alignment horizontal="center" vertical="center" wrapText="1"/>
      <protection locked="0"/>
    </xf>
    <xf numFmtId="0" fontId="17" fillId="4" borderId="7" xfId="15" applyFont="1" applyFill="1" applyBorder="1" applyAlignment="1">
      <alignment horizontal="center" vertical="center" wrapText="1"/>
    </xf>
    <xf numFmtId="0" fontId="17" fillId="4" borderId="53" xfId="15" applyFont="1" applyFill="1" applyBorder="1" applyAlignment="1">
      <alignment horizontal="center" vertical="center" wrapText="1"/>
    </xf>
    <xf numFmtId="0" fontId="19" fillId="11" borderId="4" xfId="23" applyFont="1" applyFill="1" applyBorder="1" applyAlignment="1" applyProtection="1">
      <alignment horizontal="center" vertical="center" wrapText="1"/>
      <protection locked="0"/>
    </xf>
    <xf numFmtId="10" fontId="19" fillId="11" borderId="4" xfId="23" applyNumberFormat="1" applyFont="1" applyFill="1" applyBorder="1" applyAlignment="1" applyProtection="1">
      <alignment horizontal="center" vertical="center" wrapText="1"/>
      <protection locked="0"/>
    </xf>
    <xf numFmtId="10" fontId="17" fillId="4" borderId="12" xfId="23" applyNumberFormat="1" applyFont="1" applyFill="1" applyBorder="1" applyAlignment="1" applyProtection="1">
      <alignment horizontal="center" vertical="center" wrapText="1"/>
      <protection locked="0"/>
    </xf>
    <xf numFmtId="0" fontId="17" fillId="4" borderId="53" xfId="15" applyFont="1" applyFill="1" applyBorder="1" applyAlignment="1">
      <alignment horizontal="justify" vertical="center" wrapText="1"/>
    </xf>
    <xf numFmtId="10" fontId="17" fillId="4" borderId="43" xfId="23" applyNumberFormat="1" applyFont="1" applyFill="1" applyBorder="1" applyAlignment="1" applyProtection="1">
      <alignment horizontal="center" vertical="center" wrapText="1"/>
      <protection locked="0"/>
    </xf>
    <xf numFmtId="10" fontId="17" fillId="4" borderId="44" xfId="23" applyNumberFormat="1" applyFont="1" applyFill="1" applyBorder="1" applyAlignment="1" applyProtection="1">
      <alignment horizontal="center" vertical="center" wrapText="1"/>
      <protection locked="0"/>
    </xf>
    <xf numFmtId="10" fontId="17" fillId="4" borderId="23" xfId="15" applyNumberFormat="1" applyFont="1" applyFill="1" applyBorder="1" applyAlignment="1">
      <alignment horizontal="justify" vertical="top" wrapText="1"/>
    </xf>
    <xf numFmtId="0" fontId="17" fillId="4" borderId="22" xfId="15" applyFont="1" applyFill="1" applyBorder="1" applyAlignment="1">
      <alignment horizontal="justify" vertical="top" wrapText="1"/>
    </xf>
    <xf numFmtId="0" fontId="17" fillId="4" borderId="9" xfId="15" applyFont="1" applyFill="1" applyBorder="1" applyAlignment="1">
      <alignment horizontal="justify" vertical="center" wrapText="1"/>
    </xf>
    <xf numFmtId="0" fontId="19" fillId="8" borderId="47" xfId="23" applyFont="1" applyFill="1" applyBorder="1" applyAlignment="1" applyProtection="1">
      <alignment horizontal="center" vertical="center" wrapText="1"/>
      <protection locked="0"/>
    </xf>
    <xf numFmtId="0" fontId="19" fillId="8" borderId="9" xfId="23" applyFont="1" applyFill="1" applyBorder="1" applyAlignment="1" applyProtection="1">
      <alignment horizontal="center" vertical="center" wrapText="1"/>
      <protection locked="0"/>
    </xf>
    <xf numFmtId="0" fontId="19" fillId="8" borderId="25" xfId="23" applyFont="1" applyFill="1" applyBorder="1" applyAlignment="1" applyProtection="1">
      <alignment horizontal="center" vertical="center" wrapText="1"/>
      <protection locked="0"/>
    </xf>
    <xf numFmtId="10" fontId="17" fillId="4" borderId="25" xfId="23" applyNumberFormat="1" applyFont="1" applyFill="1" applyBorder="1" applyAlignment="1" applyProtection="1">
      <alignment horizontal="center" vertical="center" wrapText="1"/>
      <protection locked="0"/>
    </xf>
    <xf numFmtId="0" fontId="17" fillId="4" borderId="28" xfId="15" applyFont="1" applyFill="1" applyBorder="1" applyAlignment="1">
      <alignment horizontal="justify" vertical="center" wrapText="1"/>
    </xf>
    <xf numFmtId="0" fontId="19" fillId="8" borderId="28" xfId="23" applyFont="1" applyFill="1" applyBorder="1" applyAlignment="1" applyProtection="1">
      <alignment horizontal="center" vertical="center" wrapText="1"/>
      <protection locked="0"/>
    </xf>
    <xf numFmtId="0" fontId="19" fillId="8" borderId="57" xfId="23" applyFont="1" applyFill="1" applyBorder="1" applyAlignment="1" applyProtection="1">
      <alignment horizontal="center" vertical="center" wrapText="1"/>
      <protection locked="0"/>
    </xf>
    <xf numFmtId="0" fontId="19" fillId="8" borderId="43" xfId="23" applyFont="1" applyFill="1" applyBorder="1" applyAlignment="1" applyProtection="1">
      <alignment horizontal="center" vertical="center" wrapText="1"/>
      <protection locked="0"/>
    </xf>
    <xf numFmtId="0" fontId="17" fillId="4" borderId="15" xfId="15" applyFont="1" applyFill="1" applyBorder="1" applyAlignment="1">
      <alignment horizontal="justify" vertical="center" wrapText="1"/>
    </xf>
    <xf numFmtId="0" fontId="19" fillId="8" borderId="38" xfId="23" applyFont="1" applyFill="1" applyBorder="1" applyAlignment="1" applyProtection="1">
      <alignment horizontal="center" vertical="center" wrapText="1"/>
      <protection locked="0"/>
    </xf>
    <xf numFmtId="0" fontId="19" fillId="8" borderId="44" xfId="23" applyFont="1" applyFill="1" applyBorder="1" applyAlignment="1" applyProtection="1">
      <alignment horizontal="center" vertical="center" wrapText="1"/>
      <protection locked="0"/>
    </xf>
    <xf numFmtId="10" fontId="17" fillId="4" borderId="20" xfId="15" applyNumberFormat="1" applyFont="1" applyFill="1" applyBorder="1" applyAlignment="1">
      <alignment horizontal="justify" vertical="top" wrapText="1"/>
    </xf>
    <xf numFmtId="0" fontId="17" fillId="4" borderId="64" xfId="15" applyFont="1" applyFill="1" applyBorder="1" applyAlignment="1">
      <alignment horizontal="center" vertical="center" wrapText="1"/>
    </xf>
    <xf numFmtId="0" fontId="17" fillId="4" borderId="65" xfId="15" applyFont="1" applyFill="1" applyBorder="1" applyAlignment="1">
      <alignment horizontal="center" vertical="center" wrapText="1"/>
    </xf>
    <xf numFmtId="0" fontId="17" fillId="4" borderId="66" xfId="15" applyFont="1" applyFill="1" applyBorder="1" applyAlignment="1">
      <alignment horizontal="center" vertical="center" wrapText="1"/>
    </xf>
    <xf numFmtId="0" fontId="17" fillId="4" borderId="13" xfId="15" applyFont="1" applyFill="1" applyBorder="1" applyAlignment="1">
      <alignment horizontal="justify" vertical="center" wrapText="1"/>
    </xf>
    <xf numFmtId="0" fontId="17" fillId="0" borderId="1" xfId="15" applyFont="1" applyFill="1" applyBorder="1" applyAlignment="1">
      <alignment horizontal="justify" vertical="center" wrapText="1"/>
    </xf>
    <xf numFmtId="10" fontId="17" fillId="0" borderId="1" xfId="23" applyNumberFormat="1" applyFont="1" applyFill="1" applyBorder="1" applyAlignment="1" applyProtection="1">
      <alignment horizontal="center" vertical="center" wrapText="1"/>
      <protection locked="0"/>
    </xf>
    <xf numFmtId="0" fontId="42" fillId="4" borderId="20" xfId="15" applyFont="1" applyFill="1" applyBorder="1" applyAlignment="1">
      <alignment horizontal="justify" vertical="top" wrapText="1"/>
    </xf>
    <xf numFmtId="0" fontId="42" fillId="4" borderId="22" xfId="15" applyFont="1" applyFill="1" applyBorder="1" applyAlignment="1">
      <alignment horizontal="justify" vertical="top"/>
    </xf>
    <xf numFmtId="0" fontId="17" fillId="0" borderId="2" xfId="15" applyFont="1" applyFill="1" applyBorder="1" applyAlignment="1">
      <alignment horizontal="justify" vertical="center" wrapText="1"/>
    </xf>
    <xf numFmtId="0" fontId="19" fillId="0" borderId="2" xfId="23" applyFont="1" applyBorder="1" applyAlignment="1" applyProtection="1">
      <alignment horizontal="center" vertical="center" wrapText="1"/>
      <protection locked="0"/>
    </xf>
    <xf numFmtId="10" fontId="17" fillId="0" borderId="2" xfId="23" applyNumberFormat="1" applyFont="1" applyFill="1" applyBorder="1" applyAlignment="1" applyProtection="1">
      <alignment horizontal="center" vertical="center" wrapText="1"/>
      <protection locked="0"/>
    </xf>
    <xf numFmtId="0" fontId="42" fillId="4" borderId="24" xfId="15" applyFont="1" applyFill="1" applyBorder="1" applyAlignment="1">
      <alignment horizontal="justify" vertical="top"/>
    </xf>
    <xf numFmtId="0" fontId="42" fillId="4" borderId="22" xfId="15" applyFont="1" applyFill="1" applyBorder="1" applyAlignment="1">
      <alignment horizontal="justify" vertical="top" wrapText="1"/>
    </xf>
    <xf numFmtId="0" fontId="19" fillId="6" borderId="3" xfId="15" applyFont="1" applyFill="1" applyBorder="1" applyAlignment="1">
      <alignment horizontal="center" vertical="center" wrapText="1"/>
    </xf>
    <xf numFmtId="0" fontId="19" fillId="6" borderId="10" xfId="15" applyFont="1" applyFill="1" applyBorder="1" applyAlignment="1">
      <alignment horizontal="center" vertical="center" wrapText="1"/>
    </xf>
    <xf numFmtId="0" fontId="19" fillId="6" borderId="12" xfId="15" applyFont="1" applyFill="1" applyBorder="1" applyAlignment="1">
      <alignment horizontal="center" vertical="center" wrapText="1"/>
    </xf>
    <xf numFmtId="0" fontId="17" fillId="0" borderId="40" xfId="15" applyFont="1" applyFill="1" applyBorder="1" applyAlignment="1">
      <alignment horizontal="center" vertical="center" wrapText="1"/>
    </xf>
    <xf numFmtId="0" fontId="17" fillId="0" borderId="41" xfId="15" applyFont="1" applyFill="1" applyBorder="1" applyAlignment="1">
      <alignment horizontal="center" vertical="center" wrapText="1"/>
    </xf>
    <xf numFmtId="0" fontId="17" fillId="0" borderId="17" xfId="15" applyFont="1" applyFill="1" applyBorder="1" applyAlignment="1">
      <alignment horizontal="justify" vertical="center" wrapText="1"/>
    </xf>
    <xf numFmtId="0" fontId="17" fillId="0" borderId="18" xfId="15" applyFont="1" applyFill="1" applyBorder="1" applyAlignment="1">
      <alignment horizontal="justify" vertical="center" wrapText="1"/>
    </xf>
    <xf numFmtId="0" fontId="17" fillId="0" borderId="21" xfId="15" applyFont="1" applyFill="1" applyBorder="1" applyAlignment="1">
      <alignment horizontal="justify" vertical="center" wrapText="1"/>
    </xf>
    <xf numFmtId="0" fontId="17" fillId="0" borderId="3" xfId="15" applyFont="1" applyFill="1" applyBorder="1" applyAlignment="1">
      <alignment horizontal="justify" vertical="center" wrapText="1"/>
    </xf>
    <xf numFmtId="0" fontId="19" fillId="0" borderId="3" xfId="23" applyFont="1" applyBorder="1" applyAlignment="1" applyProtection="1">
      <alignment horizontal="center" vertical="center" wrapText="1"/>
      <protection locked="0"/>
    </xf>
    <xf numFmtId="10" fontId="19" fillId="0" borderId="3" xfId="23" applyNumberFormat="1" applyFont="1" applyFill="1" applyBorder="1" applyAlignment="1" applyProtection="1">
      <alignment horizontal="center" vertical="center" wrapText="1"/>
      <protection locked="0"/>
    </xf>
    <xf numFmtId="10" fontId="19" fillId="0" borderId="1" xfId="23" applyNumberFormat="1" applyFont="1" applyFill="1" applyBorder="1" applyAlignment="1" applyProtection="1">
      <alignment horizontal="center" vertical="center" wrapText="1"/>
      <protection locked="0"/>
    </xf>
    <xf numFmtId="10" fontId="19" fillId="0" borderId="2" xfId="23" applyNumberFormat="1" applyFont="1" applyFill="1" applyBorder="1" applyAlignment="1" applyProtection="1">
      <alignment horizontal="center" vertical="center" wrapText="1"/>
      <protection locked="0"/>
    </xf>
    <xf numFmtId="10" fontId="17" fillId="0" borderId="3" xfId="23" applyNumberFormat="1" applyFont="1" applyFill="1" applyBorder="1" applyAlignment="1" applyProtection="1">
      <alignment horizontal="center" vertical="center" wrapText="1"/>
      <protection locked="0"/>
    </xf>
    <xf numFmtId="0" fontId="17" fillId="0" borderId="17" xfId="15" applyFont="1" applyBorder="1"/>
    <xf numFmtId="0" fontId="17" fillId="0" borderId="3" xfId="15" applyFont="1" applyBorder="1"/>
    <xf numFmtId="0" fontId="17" fillId="0" borderId="18" xfId="15" applyFont="1" applyBorder="1"/>
    <xf numFmtId="0" fontId="17" fillId="0" borderId="1" xfId="15" applyFont="1" applyBorder="1"/>
    <xf numFmtId="0" fontId="17" fillId="0" borderId="19" xfId="15" applyFont="1" applyBorder="1"/>
    <xf numFmtId="0" fontId="17" fillId="0" borderId="4" xfId="15" applyFont="1" applyBorder="1"/>
    <xf numFmtId="0" fontId="19" fillId="6" borderId="3" xfId="23" applyFont="1" applyFill="1" applyBorder="1" applyAlignment="1">
      <alignment horizontal="center" vertical="center" wrapText="1"/>
    </xf>
    <xf numFmtId="0" fontId="19" fillId="6" borderId="10" xfId="23" applyFont="1" applyFill="1" applyBorder="1" applyAlignment="1">
      <alignment horizontal="center" vertical="center" wrapText="1"/>
    </xf>
    <xf numFmtId="0" fontId="19" fillId="6" borderId="1" xfId="23" applyFont="1" applyFill="1" applyBorder="1" applyAlignment="1">
      <alignment horizontal="center" vertical="center" wrapText="1"/>
    </xf>
    <xf numFmtId="0" fontId="19" fillId="6" borderId="11" xfId="23" applyFont="1" applyFill="1" applyBorder="1" applyAlignment="1">
      <alignment horizontal="center" vertical="center" wrapText="1"/>
    </xf>
    <xf numFmtId="0" fontId="43" fillId="6" borderId="1" xfId="23" applyFont="1" applyFill="1" applyBorder="1" applyAlignment="1">
      <alignment horizontal="center" vertical="center" wrapText="1"/>
    </xf>
    <xf numFmtId="0" fontId="43" fillId="6" borderId="11" xfId="23" applyFont="1" applyFill="1" applyBorder="1" applyAlignment="1">
      <alignment horizontal="center" vertical="center" wrapText="1"/>
    </xf>
    <xf numFmtId="0" fontId="43" fillId="6" borderId="4" xfId="23" applyFont="1" applyFill="1" applyBorder="1" applyAlignment="1">
      <alignment horizontal="center" vertical="center" wrapText="1"/>
    </xf>
    <xf numFmtId="0" fontId="43" fillId="6" borderId="12" xfId="23" applyFont="1" applyFill="1" applyBorder="1" applyAlignment="1">
      <alignment horizontal="center" vertical="center" wrapText="1"/>
    </xf>
    <xf numFmtId="0" fontId="19" fillId="6" borderId="26" xfId="15" applyFont="1" applyFill="1" applyBorder="1" applyAlignment="1">
      <alignment horizontal="center" vertical="center" wrapText="1"/>
    </xf>
    <xf numFmtId="0" fontId="19" fillId="6" borderId="31" xfId="15" applyFont="1" applyFill="1" applyBorder="1" applyAlignment="1">
      <alignment horizontal="center" vertical="center" wrapText="1"/>
    </xf>
    <xf numFmtId="0" fontId="19" fillId="6" borderId="4" xfId="15" applyFont="1" applyFill="1" applyBorder="1" applyAlignment="1">
      <alignment horizontal="center" vertical="center" wrapText="1"/>
    </xf>
    <xf numFmtId="0" fontId="19" fillId="6" borderId="43" xfId="15" applyFont="1" applyFill="1" applyBorder="1" applyAlignment="1">
      <alignment horizontal="center" vertical="center" wrapText="1"/>
    </xf>
    <xf numFmtId="0" fontId="19" fillId="6" borderId="16" xfId="15" applyFont="1" applyFill="1" applyBorder="1" applyAlignment="1">
      <alignment horizontal="center" vertical="center" wrapText="1"/>
    </xf>
    <xf numFmtId="0" fontId="19" fillId="6" borderId="49" xfId="15" applyFont="1" applyFill="1" applyBorder="1" applyAlignment="1">
      <alignment horizontal="center" vertical="center" wrapText="1"/>
    </xf>
    <xf numFmtId="0" fontId="47" fillId="7" borderId="61" xfId="23" applyFont="1" applyFill="1" applyBorder="1" applyAlignment="1">
      <alignment horizontal="right" vertical="center" wrapText="1"/>
    </xf>
    <xf numFmtId="0" fontId="47" fillId="7" borderId="95" xfId="23" applyFont="1" applyFill="1" applyBorder="1" applyAlignment="1">
      <alignment horizontal="right" vertical="center" wrapText="1"/>
    </xf>
    <xf numFmtId="0" fontId="47" fillId="7" borderId="94" xfId="23" applyFont="1" applyFill="1" applyBorder="1" applyAlignment="1">
      <alignment horizontal="right" vertical="center" wrapText="1"/>
    </xf>
    <xf numFmtId="0" fontId="47" fillId="7" borderId="91" xfId="23" applyFont="1" applyFill="1" applyBorder="1" applyAlignment="1">
      <alignment horizontal="right" vertical="center" wrapText="1"/>
    </xf>
    <xf numFmtId="0" fontId="47" fillId="7" borderId="0" xfId="23" applyFont="1" applyFill="1" applyBorder="1" applyAlignment="1">
      <alignment horizontal="right" vertical="center" wrapText="1"/>
    </xf>
    <xf numFmtId="0" fontId="47" fillId="7" borderId="85" xfId="23" applyFont="1" applyFill="1" applyBorder="1" applyAlignment="1">
      <alignment horizontal="right" vertical="center" wrapText="1"/>
    </xf>
    <xf numFmtId="0" fontId="47" fillId="7" borderId="60" xfId="23" applyFont="1" applyFill="1" applyBorder="1" applyAlignment="1">
      <alignment horizontal="right" vertical="center" wrapText="1"/>
    </xf>
    <xf numFmtId="0" fontId="47" fillId="7" borderId="93" xfId="23" applyFont="1" applyFill="1" applyBorder="1" applyAlignment="1">
      <alignment horizontal="right" vertical="center" wrapText="1"/>
    </xf>
    <xf numFmtId="0" fontId="47" fillId="7" borderId="92" xfId="23" applyFont="1" applyFill="1" applyBorder="1" applyAlignment="1">
      <alignment horizontal="right" vertical="center" wrapText="1"/>
    </xf>
    <xf numFmtId="0" fontId="47" fillId="7" borderId="61" xfId="23" applyFont="1" applyFill="1" applyBorder="1" applyAlignment="1">
      <alignment horizontal="center" vertical="center" wrapText="1"/>
    </xf>
    <xf numFmtId="0" fontId="47" fillId="7" borderId="95" xfId="23" applyFont="1" applyFill="1" applyBorder="1" applyAlignment="1">
      <alignment horizontal="center" vertical="center" wrapText="1"/>
    </xf>
    <xf numFmtId="0" fontId="47" fillId="7" borderId="94" xfId="23" applyFont="1" applyFill="1" applyBorder="1" applyAlignment="1">
      <alignment horizontal="center" vertical="center" wrapText="1"/>
    </xf>
    <xf numFmtId="0" fontId="47" fillId="7" borderId="91" xfId="23" applyFont="1" applyFill="1" applyBorder="1" applyAlignment="1">
      <alignment horizontal="center" vertical="center" wrapText="1"/>
    </xf>
    <xf numFmtId="0" fontId="47" fillId="7" borderId="0" xfId="23" applyFont="1" applyFill="1" applyBorder="1" applyAlignment="1">
      <alignment horizontal="center" vertical="center" wrapText="1"/>
    </xf>
    <xf numFmtId="0" fontId="47" fillId="7" borderId="85" xfId="23" applyFont="1" applyFill="1" applyBorder="1" applyAlignment="1">
      <alignment horizontal="center" vertical="center" wrapText="1"/>
    </xf>
    <xf numFmtId="0" fontId="47" fillId="10" borderId="84" xfId="23" applyFont="1" applyFill="1" applyBorder="1" applyAlignment="1">
      <alignment vertical="center" wrapText="1"/>
    </xf>
    <xf numFmtId="0" fontId="4" fillId="0" borderId="79" xfId="23" applyFont="1" applyBorder="1"/>
    <xf numFmtId="0" fontId="4" fillId="0" borderId="70" xfId="23" applyFont="1" applyBorder="1"/>
    <xf numFmtId="3" fontId="47" fillId="10" borderId="84" xfId="23" applyNumberFormat="1" applyFont="1" applyFill="1" applyBorder="1" applyAlignment="1">
      <alignment vertical="center" wrapText="1"/>
    </xf>
    <xf numFmtId="3" fontId="47" fillId="0" borderId="84" xfId="23" applyNumberFormat="1" applyFont="1" applyBorder="1" applyAlignment="1">
      <alignment vertical="center" wrapText="1"/>
    </xf>
    <xf numFmtId="0" fontId="47" fillId="0" borderId="84" xfId="23" applyFont="1" applyFill="1" applyBorder="1" applyAlignment="1">
      <alignment vertical="center" wrapText="1"/>
    </xf>
    <xf numFmtId="0" fontId="4" fillId="0" borderId="79" xfId="23" applyFont="1" applyFill="1" applyBorder="1"/>
    <xf numFmtId="0" fontId="4" fillId="0" borderId="70" xfId="23" applyFont="1" applyFill="1" applyBorder="1"/>
    <xf numFmtId="0" fontId="47" fillId="0" borderId="84" xfId="23" applyFont="1" applyBorder="1" applyAlignment="1">
      <alignment vertical="center" wrapText="1"/>
    </xf>
    <xf numFmtId="0" fontId="47" fillId="0" borderId="94" xfId="23" applyFont="1" applyBorder="1" applyAlignment="1">
      <alignment vertical="center" wrapText="1"/>
    </xf>
    <xf numFmtId="0" fontId="4" fillId="0" borderId="85" xfId="23" applyFont="1" applyBorder="1"/>
    <xf numFmtId="0" fontId="47" fillId="0" borderId="84" xfId="23" applyFont="1" applyFill="1" applyBorder="1" applyAlignment="1"/>
    <xf numFmtId="0" fontId="51" fillId="0" borderId="84" xfId="23" applyFont="1" applyFill="1" applyBorder="1" applyAlignment="1">
      <alignment vertical="center" wrapText="1"/>
    </xf>
    <xf numFmtId="0" fontId="50" fillId="0" borderId="79" xfId="23" applyFont="1" applyFill="1" applyBorder="1"/>
    <xf numFmtId="0" fontId="50" fillId="0" borderId="70" xfId="23" applyFont="1" applyFill="1" applyBorder="1"/>
    <xf numFmtId="0" fontId="49" fillId="0" borderId="84" xfId="23" applyFont="1" applyFill="1" applyBorder="1" applyAlignment="1">
      <alignment wrapText="1"/>
    </xf>
    <xf numFmtId="0" fontId="4" fillId="0" borderId="84" xfId="23" applyFont="1" applyBorder="1" applyAlignment="1">
      <alignment horizontal="center" vertical="center" wrapText="1"/>
    </xf>
    <xf numFmtId="0" fontId="4" fillId="0" borderId="79" xfId="23" applyFont="1" applyBorder="1" applyAlignment="1">
      <alignment horizontal="center" vertical="center" wrapText="1"/>
    </xf>
    <xf numFmtId="0" fontId="4" fillId="0" borderId="70" xfId="23" applyFont="1" applyBorder="1" applyAlignment="1">
      <alignment horizontal="center" vertical="center" wrapText="1"/>
    </xf>
    <xf numFmtId="0" fontId="4" fillId="0" borderId="84" xfId="23" applyFont="1" applyBorder="1" applyAlignment="1">
      <alignment horizontal="center" vertical="center"/>
    </xf>
    <xf numFmtId="0" fontId="4" fillId="0" borderId="79" xfId="23" applyFont="1" applyBorder="1" applyAlignment="1">
      <alignment horizontal="center" vertical="center"/>
    </xf>
    <xf numFmtId="0" fontId="4" fillId="0" borderId="70" xfId="23" applyFont="1" applyBorder="1" applyAlignment="1">
      <alignment horizontal="center" vertical="center"/>
    </xf>
    <xf numFmtId="0" fontId="4" fillId="0" borderId="92" xfId="23" applyFont="1" applyBorder="1"/>
    <xf numFmtId="0" fontId="4" fillId="0" borderId="79" xfId="23" applyFont="1" applyBorder="1" applyAlignment="1">
      <alignment vertical="center"/>
    </xf>
    <xf numFmtId="0" fontId="4" fillId="0" borderId="70" xfId="23" applyFont="1" applyBorder="1" applyAlignment="1">
      <alignment vertical="center"/>
    </xf>
    <xf numFmtId="0" fontId="4" fillId="0" borderId="84" xfId="23" applyFont="1" applyBorder="1" applyAlignment="1">
      <alignment horizontal="center" wrapText="1"/>
    </xf>
    <xf numFmtId="0" fontId="4" fillId="0" borderId="79" xfId="23" applyFont="1" applyBorder="1" applyAlignment="1">
      <alignment horizontal="center" wrapText="1"/>
    </xf>
    <xf numFmtId="0" fontId="4" fillId="0" borderId="70" xfId="23" applyFont="1" applyBorder="1" applyAlignment="1">
      <alignment horizontal="center" wrapText="1"/>
    </xf>
    <xf numFmtId="0" fontId="47" fillId="13" borderId="84" xfId="23" applyFont="1" applyFill="1" applyBorder="1" applyAlignment="1">
      <alignment vertical="center" wrapText="1"/>
    </xf>
    <xf numFmtId="0" fontId="4" fillId="13" borderId="79" xfId="23" applyFont="1" applyFill="1" applyBorder="1"/>
    <xf numFmtId="0" fontId="4" fillId="13" borderId="70" xfId="23" applyFont="1" applyFill="1" applyBorder="1"/>
    <xf numFmtId="0" fontId="41" fillId="0" borderId="84" xfId="23" applyFont="1" applyFill="1" applyBorder="1" applyAlignment="1">
      <alignment vertical="center" wrapText="1"/>
    </xf>
    <xf numFmtId="0" fontId="2" fillId="12" borderId="1" xfId="23" applyFont="1" applyFill="1" applyBorder="1" applyAlignment="1">
      <alignment horizontal="center" vertical="center" wrapText="1"/>
    </xf>
    <xf numFmtId="0" fontId="41" fillId="0" borderId="1" xfId="23" applyFont="1" applyBorder="1" applyAlignment="1"/>
    <xf numFmtId="0" fontId="52" fillId="12" borderId="72" xfId="23" applyFont="1" applyFill="1" applyBorder="1" applyAlignment="1">
      <alignment horizontal="center" vertical="center" wrapText="1"/>
    </xf>
    <xf numFmtId="0" fontId="4" fillId="0" borderId="72" xfId="23" applyFont="1" applyBorder="1"/>
    <xf numFmtId="0" fontId="4" fillId="0" borderId="73" xfId="23" applyFont="1" applyBorder="1"/>
    <xf numFmtId="0" fontId="47" fillId="14" borderId="84" xfId="23" applyFont="1" applyFill="1" applyBorder="1" applyAlignment="1">
      <alignment vertical="center" wrapText="1"/>
    </xf>
    <xf numFmtId="0" fontId="52" fillId="10" borderId="0" xfId="23" applyFont="1" applyFill="1" applyAlignment="1">
      <alignment horizontal="center" vertical="center" wrapText="1"/>
    </xf>
    <xf numFmtId="0" fontId="41" fillId="0" borderId="0" xfId="23" applyFont="1" applyAlignment="1"/>
    <xf numFmtId="0" fontId="52" fillId="12" borderId="72" xfId="23" applyFont="1" applyFill="1" applyBorder="1" applyAlignment="1">
      <alignment horizontal="center"/>
    </xf>
    <xf numFmtId="0" fontId="4" fillId="0" borderId="72" xfId="23" applyFont="1" applyBorder="1" applyAlignment="1">
      <alignment horizontal="center"/>
    </xf>
    <xf numFmtId="0" fontId="4" fillId="0" borderId="73" xfId="23" applyFont="1" applyBorder="1" applyAlignment="1">
      <alignment horizontal="center"/>
    </xf>
    <xf numFmtId="0" fontId="52" fillId="12" borderId="71" xfId="23" applyFont="1" applyFill="1" applyBorder="1" applyAlignment="1">
      <alignment horizontal="center"/>
    </xf>
    <xf numFmtId="0" fontId="2" fillId="12" borderId="0" xfId="23" applyFont="1" applyFill="1" applyAlignment="1">
      <alignment horizontal="center" vertical="center" wrapText="1"/>
    </xf>
    <xf numFmtId="0" fontId="41" fillId="0" borderId="0" xfId="23" applyFont="1" applyAlignment="1">
      <alignment horizontal="center"/>
    </xf>
    <xf numFmtId="0" fontId="52" fillId="12" borderId="84" xfId="23" applyFont="1" applyFill="1" applyBorder="1" applyAlignment="1">
      <alignment horizontal="center" vertical="center" wrapText="1"/>
    </xf>
    <xf numFmtId="0" fontId="52" fillId="12" borderId="61" xfId="23" applyFont="1" applyFill="1" applyBorder="1" applyAlignment="1">
      <alignment horizontal="center" vertical="center" wrapText="1"/>
    </xf>
    <xf numFmtId="0" fontId="4" fillId="0" borderId="91" xfId="23" applyFont="1" applyBorder="1"/>
    <xf numFmtId="0" fontId="52" fillId="12" borderId="1" xfId="23" applyFont="1" applyFill="1" applyBorder="1" applyAlignment="1">
      <alignment horizontal="center" vertical="center" wrapText="1"/>
    </xf>
    <xf numFmtId="0" fontId="4" fillId="0" borderId="1" xfId="23" applyFont="1" applyBorder="1"/>
  </cellXfs>
  <cellStyles count="25">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2" xfId="9" xr:uid="{00000000-0005-0000-0000-000008000000}"/>
    <cellStyle name="Moneda 2 2" xfId="10" xr:uid="{00000000-0005-0000-0000-000009000000}"/>
    <cellStyle name="Moneda 2 2 2" xfId="11" xr:uid="{00000000-0005-0000-0000-00000A000000}"/>
    <cellStyle name="Moneda 2 3" xfId="12" xr:uid="{00000000-0005-0000-0000-00000B000000}"/>
    <cellStyle name="Moneda 3" xfId="13" xr:uid="{00000000-0005-0000-0000-00000C000000}"/>
    <cellStyle name="Moneda 4" xfId="14" xr:uid="{00000000-0005-0000-0000-00000D000000}"/>
    <cellStyle name="Moneda 5" xfId="24" xr:uid="{00000000-0005-0000-0000-00000E000000}"/>
    <cellStyle name="Normal" xfId="0" builtinId="0"/>
    <cellStyle name="Normal 2" xfId="15" xr:uid="{00000000-0005-0000-0000-000010000000}"/>
    <cellStyle name="Normal 2 10" xfId="16" xr:uid="{00000000-0005-0000-0000-000011000000}"/>
    <cellStyle name="Normal 3" xfId="17" xr:uid="{00000000-0005-0000-0000-000012000000}"/>
    <cellStyle name="Normal 3 2" xfId="18" xr:uid="{00000000-0005-0000-0000-000013000000}"/>
    <cellStyle name="Normal 4" xfId="23" xr:uid="{00000000-0005-0000-0000-000014000000}"/>
    <cellStyle name="Normal 4 2" xfId="19" xr:uid="{00000000-0005-0000-0000-000015000000}"/>
    <cellStyle name="Porcentaje" xfId="20" builtinId="5"/>
    <cellStyle name="Porcentual 2" xfId="21" xr:uid="{00000000-0005-0000-0000-000017000000}"/>
    <cellStyle name="Porcentual 2 2" xfId="22" xr:uid="{00000000-0005-0000-0000-000018000000}"/>
  </cellStyles>
  <dxfs count="0"/>
  <tableStyles count="0" defaultTableStyle="TableStyleMedium9" defaultPivotStyle="PivotStyleLight16"/>
  <colors>
    <mruColors>
      <color rgb="FFFF3399"/>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389165</xdr:colOff>
      <xdr:row>1</xdr:row>
      <xdr:rowOff>272143</xdr:rowOff>
    </xdr:from>
    <xdr:to>
      <xdr:col>3</xdr:col>
      <xdr:colOff>903425</xdr:colOff>
      <xdr:row>4</xdr:row>
      <xdr:rowOff>457121</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4272" y="544286"/>
          <a:ext cx="2487296" cy="172258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726281</xdr:colOff>
      <xdr:row>0</xdr:row>
      <xdr:rowOff>130970</xdr:rowOff>
    </xdr:from>
    <xdr:to>
      <xdr:col>3</xdr:col>
      <xdr:colOff>154781</xdr:colOff>
      <xdr:row>3</xdr:row>
      <xdr:rowOff>61914</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1625" y="130970"/>
          <a:ext cx="1357312" cy="60960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1</xdr:row>
      <xdr:rowOff>104775</xdr:rowOff>
    </xdr:from>
    <xdr:to>
      <xdr:col>1</xdr:col>
      <xdr:colOff>319087</xdr:colOff>
      <xdr:row>2</xdr:row>
      <xdr:rowOff>333375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0" y="523875"/>
          <a:ext cx="1357312" cy="6096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752475</xdr:colOff>
      <xdr:row>0</xdr:row>
      <xdr:rowOff>95250</xdr:rowOff>
    </xdr:from>
    <xdr:to>
      <xdr:col>1</xdr:col>
      <xdr:colOff>1543050</xdr:colOff>
      <xdr:row>3</xdr:row>
      <xdr:rowOff>104775</xdr:rowOff>
    </xdr:to>
    <xdr:pic>
      <xdr:nvPicPr>
        <xdr:cNvPr id="2" name="image0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a:stretch>
          <a:fillRect/>
        </a:stretch>
      </xdr:blipFill>
      <xdr:spPr>
        <a:xfrm>
          <a:off x="1714500" y="95250"/>
          <a:ext cx="209550" cy="49530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Documents\PLAN%20DE%20ACCION\Copia%20de%20Plan%20de%20accion%20EEP%2008_07_2016%20REVISADO_SPMV_12_07-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ow r="14">
          <cell r="A14" t="str">
            <v>3-3-1-15-06-38-177-1132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8"/>
  <sheetViews>
    <sheetView tabSelected="1" view="pageBreakPreview" zoomScale="60" zoomScaleNormal="60" workbookViewId="0">
      <selection activeCell="E14" sqref="E14"/>
    </sheetView>
  </sheetViews>
  <sheetFormatPr baseColWidth="10" defaultColWidth="11.42578125" defaultRowHeight="15" x14ac:dyDescent="0.25"/>
  <cols>
    <col min="1" max="1" width="8.7109375" style="1" customWidth="1"/>
    <col min="2" max="2" width="20.7109375" style="1" customWidth="1"/>
    <col min="3" max="3" width="8.7109375" style="1" customWidth="1"/>
    <col min="4" max="4" width="27.28515625" style="1" customWidth="1"/>
    <col min="5" max="5" width="7.5703125" style="1" customWidth="1"/>
    <col min="6" max="6" width="21.7109375" style="1" customWidth="1"/>
    <col min="7" max="7" width="12.7109375" style="1" customWidth="1"/>
    <col min="8" max="8" width="13.42578125" style="1" customWidth="1"/>
    <col min="9" max="9" width="13.5703125" style="10" bestFit="1" customWidth="1"/>
    <col min="10" max="11" width="10.7109375" style="16" customWidth="1"/>
    <col min="12" max="12" width="10.7109375" style="10" customWidth="1"/>
    <col min="13" max="13" width="10.7109375" style="16" customWidth="1"/>
    <col min="14" max="17" width="10.7109375" style="15" customWidth="1"/>
    <col min="18" max="18" width="10.7109375" style="16" customWidth="1"/>
    <col min="19" max="22" width="10.7109375" style="15" customWidth="1"/>
    <col min="23" max="23" width="10.7109375" style="16" customWidth="1"/>
    <col min="24" max="27" width="10.7109375" style="15" customWidth="1"/>
    <col min="28" max="28" width="10.7109375" style="16" customWidth="1"/>
    <col min="29" max="29" width="13.42578125" style="16" customWidth="1"/>
    <col min="30" max="33" width="10.7109375" style="16" customWidth="1"/>
    <col min="34" max="34" width="25.42578125" style="1" customWidth="1"/>
    <col min="35" max="35" width="16.5703125" style="1" customWidth="1"/>
    <col min="36" max="36" width="12.7109375" style="1" customWidth="1"/>
    <col min="37" max="37" width="14.28515625" style="1" customWidth="1"/>
    <col min="38" max="38" width="13.28515625" style="1" customWidth="1"/>
    <col min="39" max="39" width="12.28515625" style="1" customWidth="1"/>
    <col min="40" max="40" width="49.42578125" style="1" customWidth="1"/>
    <col min="41" max="41" width="18.5703125" style="1" customWidth="1"/>
    <col min="42" max="42" width="21.42578125" style="1" customWidth="1"/>
    <col min="43" max="43" width="19.28515625" style="1" customWidth="1"/>
    <col min="44" max="44" width="16.7109375" style="1" customWidth="1"/>
    <col min="45" max="45" width="11.42578125" style="1" customWidth="1"/>
    <col min="46" max="46" width="56.5703125" style="1" customWidth="1"/>
    <col min="47" max="16384" width="11.42578125" style="1"/>
  </cols>
  <sheetData>
    <row r="1" spans="1:44" ht="21" customHeight="1" thickBot="1" x14ac:dyDescent="0.3">
      <c r="A1" s="4"/>
      <c r="B1" s="4"/>
      <c r="C1" s="4"/>
      <c r="D1" s="4"/>
      <c r="E1" s="4"/>
      <c r="F1" s="4"/>
      <c r="G1" s="4"/>
      <c r="H1" s="4"/>
      <c r="I1" s="9"/>
      <c r="J1" s="9"/>
      <c r="K1" s="9"/>
      <c r="L1" s="9"/>
      <c r="M1" s="9"/>
      <c r="N1" s="9"/>
      <c r="O1" s="9"/>
      <c r="P1" s="9"/>
      <c r="Q1" s="9"/>
      <c r="R1" s="9"/>
      <c r="S1" s="9"/>
      <c r="T1" s="9"/>
      <c r="U1" s="9"/>
      <c r="V1" s="9"/>
      <c r="W1" s="9"/>
      <c r="X1" s="9"/>
      <c r="Y1" s="9"/>
      <c r="Z1" s="9"/>
      <c r="AA1" s="9"/>
      <c r="AB1" s="9"/>
      <c r="AC1" s="9"/>
      <c r="AD1" s="9"/>
      <c r="AE1" s="9"/>
      <c r="AF1" s="9"/>
      <c r="AG1" s="9"/>
      <c r="AH1" s="4"/>
      <c r="AI1" s="4"/>
      <c r="AJ1" s="4"/>
      <c r="AK1" s="4"/>
      <c r="AL1" s="4"/>
      <c r="AM1" s="4"/>
      <c r="AN1" s="4"/>
      <c r="AO1" s="4"/>
      <c r="AP1" s="4"/>
      <c r="AQ1" s="4"/>
      <c r="AR1" s="4"/>
    </row>
    <row r="2" spans="1:44" ht="38.25" customHeight="1" x14ac:dyDescent="0.25">
      <c r="A2" s="316"/>
      <c r="B2" s="317"/>
      <c r="C2" s="317"/>
      <c r="D2" s="317"/>
      <c r="E2" s="317"/>
      <c r="F2" s="318"/>
      <c r="G2" s="323" t="s">
        <v>0</v>
      </c>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4"/>
    </row>
    <row r="3" spans="1:44" ht="40.15" customHeight="1" x14ac:dyDescent="0.25">
      <c r="A3" s="319"/>
      <c r="B3" s="320"/>
      <c r="C3" s="320"/>
      <c r="D3" s="320"/>
      <c r="E3" s="320"/>
      <c r="F3" s="321"/>
      <c r="G3" s="299" t="s">
        <v>111</v>
      </c>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300"/>
    </row>
    <row r="4" spans="1:44" ht="43.15" customHeight="1" x14ac:dyDescent="0.25">
      <c r="A4" s="319"/>
      <c r="B4" s="320"/>
      <c r="C4" s="320"/>
      <c r="D4" s="320"/>
      <c r="E4" s="320"/>
      <c r="F4" s="321"/>
      <c r="G4" s="299" t="s">
        <v>154</v>
      </c>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300"/>
    </row>
    <row r="5" spans="1:44" ht="37.15" customHeight="1" x14ac:dyDescent="0.25">
      <c r="A5" s="319"/>
      <c r="B5" s="320"/>
      <c r="C5" s="320"/>
      <c r="D5" s="320"/>
      <c r="E5" s="320"/>
      <c r="F5" s="321"/>
      <c r="G5" s="299" t="s">
        <v>155</v>
      </c>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300"/>
    </row>
    <row r="6" spans="1:44" ht="15.75" x14ac:dyDescent="0.25">
      <c r="A6" s="33"/>
      <c r="B6" s="34"/>
      <c r="C6" s="34"/>
      <c r="D6" s="34"/>
      <c r="E6" s="34"/>
      <c r="F6" s="34"/>
      <c r="G6" s="34"/>
      <c r="H6" s="34"/>
      <c r="I6" s="35"/>
      <c r="J6" s="35"/>
      <c r="K6" s="35"/>
      <c r="L6" s="35"/>
      <c r="M6" s="35"/>
      <c r="N6" s="35"/>
      <c r="O6" s="35"/>
      <c r="P6" s="35"/>
      <c r="Q6" s="35"/>
      <c r="R6" s="35"/>
      <c r="S6" s="35"/>
      <c r="T6" s="35"/>
      <c r="U6" s="35"/>
      <c r="V6" s="35"/>
      <c r="W6" s="35"/>
      <c r="X6" s="35"/>
      <c r="Y6" s="35"/>
      <c r="Z6" s="35"/>
      <c r="AA6" s="35"/>
      <c r="AB6" s="35"/>
      <c r="AC6" s="35"/>
      <c r="AD6" s="35"/>
      <c r="AE6" s="35"/>
      <c r="AF6" s="35"/>
      <c r="AG6" s="35"/>
      <c r="AH6" s="34"/>
      <c r="AI6" s="34"/>
      <c r="AJ6" s="34"/>
      <c r="AK6" s="34"/>
      <c r="AL6" s="34"/>
      <c r="AM6" s="34"/>
      <c r="AN6" s="34"/>
      <c r="AO6" s="34"/>
      <c r="AP6" s="34"/>
      <c r="AQ6" s="34"/>
      <c r="AR6" s="36"/>
    </row>
    <row r="7" spans="1:44" ht="30" customHeight="1" x14ac:dyDescent="0.25">
      <c r="A7" s="327" t="s">
        <v>4</v>
      </c>
      <c r="B7" s="299"/>
      <c r="C7" s="299"/>
      <c r="D7" s="299"/>
      <c r="E7" s="299"/>
      <c r="F7" s="299"/>
      <c r="G7" s="299"/>
      <c r="H7" s="299"/>
      <c r="I7" s="299"/>
      <c r="J7" s="299"/>
      <c r="K7" s="299"/>
      <c r="L7" s="299"/>
      <c r="M7" s="299"/>
      <c r="N7" s="299"/>
      <c r="O7" s="299"/>
      <c r="P7" s="299"/>
      <c r="Q7" s="330" t="s">
        <v>256</v>
      </c>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1"/>
    </row>
    <row r="8" spans="1:44" ht="30" customHeight="1" thickBot="1" x14ac:dyDescent="0.3">
      <c r="A8" s="328" t="s">
        <v>2</v>
      </c>
      <c r="B8" s="329"/>
      <c r="C8" s="329" t="s">
        <v>2</v>
      </c>
      <c r="D8" s="329"/>
      <c r="E8" s="329"/>
      <c r="F8" s="329"/>
      <c r="G8" s="329"/>
      <c r="H8" s="329"/>
      <c r="I8" s="329"/>
      <c r="J8" s="329"/>
      <c r="K8" s="329"/>
      <c r="L8" s="329"/>
      <c r="M8" s="329"/>
      <c r="N8" s="329"/>
      <c r="O8" s="329"/>
      <c r="P8" s="329"/>
      <c r="Q8" s="325" t="s">
        <v>255</v>
      </c>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6"/>
    </row>
    <row r="9" spans="1:44" ht="36" customHeight="1" thickBot="1" x14ac:dyDescent="0.3">
      <c r="A9" s="30"/>
      <c r="B9" s="31"/>
      <c r="C9" s="31"/>
      <c r="D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4"/>
      <c r="AI9" s="34"/>
      <c r="AJ9" s="34"/>
      <c r="AK9" s="34"/>
      <c r="AL9" s="34"/>
      <c r="AM9" s="34"/>
      <c r="AN9" s="34"/>
      <c r="AO9" s="34"/>
      <c r="AP9" s="34"/>
      <c r="AQ9" s="34"/>
      <c r="AR9" s="36"/>
    </row>
    <row r="10" spans="1:44" s="2" customFormat="1" ht="44.25" customHeight="1" x14ac:dyDescent="0.25">
      <c r="A10" s="322" t="s">
        <v>91</v>
      </c>
      <c r="B10" s="307"/>
      <c r="C10" s="307" t="s">
        <v>93</v>
      </c>
      <c r="D10" s="307"/>
      <c r="E10" s="307" t="s">
        <v>95</v>
      </c>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t="s">
        <v>102</v>
      </c>
      <c r="AM10" s="307" t="s">
        <v>103</v>
      </c>
      <c r="AN10" s="301" t="s">
        <v>104</v>
      </c>
      <c r="AO10" s="301" t="s">
        <v>105</v>
      </c>
      <c r="AP10" s="301" t="s">
        <v>106</v>
      </c>
      <c r="AQ10" s="301" t="s">
        <v>107</v>
      </c>
      <c r="AR10" s="304" t="s">
        <v>108</v>
      </c>
    </row>
    <row r="11" spans="1:44" s="3" customFormat="1" ht="45.75" customHeight="1" x14ac:dyDescent="0.2">
      <c r="A11" s="298" t="s">
        <v>92</v>
      </c>
      <c r="B11" s="298" t="s">
        <v>199</v>
      </c>
      <c r="C11" s="298" t="s">
        <v>74</v>
      </c>
      <c r="D11" s="298" t="s">
        <v>94</v>
      </c>
      <c r="E11" s="298" t="s">
        <v>96</v>
      </c>
      <c r="F11" s="298" t="s">
        <v>97</v>
      </c>
      <c r="G11" s="298" t="s">
        <v>98</v>
      </c>
      <c r="H11" s="298" t="s">
        <v>99</v>
      </c>
      <c r="I11" s="298" t="s">
        <v>100</v>
      </c>
      <c r="J11" s="56"/>
      <c r="K11" s="298" t="s">
        <v>172</v>
      </c>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298" t="s">
        <v>101</v>
      </c>
      <c r="AI11" s="298"/>
      <c r="AJ11" s="298"/>
      <c r="AK11" s="298"/>
      <c r="AL11" s="298"/>
      <c r="AM11" s="298"/>
      <c r="AN11" s="302"/>
      <c r="AO11" s="302"/>
      <c r="AP11" s="302"/>
      <c r="AQ11" s="302"/>
      <c r="AR11" s="305"/>
    </row>
    <row r="12" spans="1:44" s="3" customFormat="1" ht="24" customHeight="1" x14ac:dyDescent="0.2">
      <c r="A12" s="298"/>
      <c r="B12" s="298"/>
      <c r="C12" s="298"/>
      <c r="D12" s="298"/>
      <c r="E12" s="298"/>
      <c r="F12" s="298"/>
      <c r="G12" s="298"/>
      <c r="H12" s="298"/>
      <c r="I12" s="298"/>
      <c r="J12" s="310">
        <v>2016</v>
      </c>
      <c r="K12" s="311"/>
      <c r="L12" s="311"/>
      <c r="M12" s="312"/>
      <c r="N12" s="309">
        <v>2017</v>
      </c>
      <c r="O12" s="309"/>
      <c r="P12" s="309"/>
      <c r="Q12" s="309"/>
      <c r="R12" s="309"/>
      <c r="S12" s="309">
        <v>2018</v>
      </c>
      <c r="T12" s="309"/>
      <c r="U12" s="309"/>
      <c r="V12" s="309"/>
      <c r="W12" s="309"/>
      <c r="X12" s="309">
        <v>2019</v>
      </c>
      <c r="Y12" s="309"/>
      <c r="Z12" s="309"/>
      <c r="AA12" s="309"/>
      <c r="AB12" s="309"/>
      <c r="AC12" s="309">
        <v>2020</v>
      </c>
      <c r="AD12" s="309"/>
      <c r="AE12" s="309"/>
      <c r="AF12" s="309"/>
      <c r="AG12" s="309"/>
      <c r="AH12" s="298" t="s">
        <v>5</v>
      </c>
      <c r="AI12" s="298" t="s">
        <v>6</v>
      </c>
      <c r="AJ12" s="298" t="s">
        <v>7</v>
      </c>
      <c r="AK12" s="298" t="s">
        <v>8</v>
      </c>
      <c r="AL12" s="298"/>
      <c r="AM12" s="298"/>
      <c r="AN12" s="302"/>
      <c r="AO12" s="302"/>
      <c r="AP12" s="302"/>
      <c r="AQ12" s="302"/>
      <c r="AR12" s="305"/>
    </row>
    <row r="13" spans="1:44" s="3" customFormat="1" ht="30" x14ac:dyDescent="0.2">
      <c r="A13" s="298"/>
      <c r="B13" s="298"/>
      <c r="C13" s="298"/>
      <c r="D13" s="298"/>
      <c r="E13" s="298"/>
      <c r="F13" s="298"/>
      <c r="G13" s="298"/>
      <c r="H13" s="298"/>
      <c r="I13" s="298"/>
      <c r="J13" s="58" t="s">
        <v>202</v>
      </c>
      <c r="K13" s="56" t="s">
        <v>7</v>
      </c>
      <c r="L13" s="56" t="s">
        <v>8</v>
      </c>
      <c r="M13" s="56" t="s">
        <v>33</v>
      </c>
      <c r="N13" s="56" t="s">
        <v>5</v>
      </c>
      <c r="O13" s="56" t="s">
        <v>6</v>
      </c>
      <c r="P13" s="56" t="s">
        <v>7</v>
      </c>
      <c r="Q13" s="56" t="s">
        <v>8</v>
      </c>
      <c r="R13" s="56" t="s">
        <v>33</v>
      </c>
      <c r="S13" s="56" t="s">
        <v>5</v>
      </c>
      <c r="T13" s="56" t="s">
        <v>6</v>
      </c>
      <c r="U13" s="56" t="s">
        <v>7</v>
      </c>
      <c r="V13" s="56" t="s">
        <v>8</v>
      </c>
      <c r="W13" s="56" t="s">
        <v>33</v>
      </c>
      <c r="X13" s="56" t="s">
        <v>5</v>
      </c>
      <c r="Y13" s="56" t="s">
        <v>6</v>
      </c>
      <c r="Z13" s="56" t="s">
        <v>7</v>
      </c>
      <c r="AA13" s="56" t="s">
        <v>8</v>
      </c>
      <c r="AB13" s="56" t="s">
        <v>33</v>
      </c>
      <c r="AC13" s="56" t="s">
        <v>5</v>
      </c>
      <c r="AD13" s="56" t="s">
        <v>6</v>
      </c>
      <c r="AE13" s="56" t="s">
        <v>7</v>
      </c>
      <c r="AF13" s="56" t="s">
        <v>8</v>
      </c>
      <c r="AG13" s="56" t="s">
        <v>33</v>
      </c>
      <c r="AH13" s="298"/>
      <c r="AI13" s="298"/>
      <c r="AJ13" s="298"/>
      <c r="AK13" s="298"/>
      <c r="AL13" s="308"/>
      <c r="AM13" s="308"/>
      <c r="AN13" s="303"/>
      <c r="AO13" s="303"/>
      <c r="AP13" s="303"/>
      <c r="AQ13" s="303"/>
      <c r="AR13" s="306"/>
    </row>
    <row r="14" spans="1:44" s="3" customFormat="1" ht="106.5" customHeight="1" x14ac:dyDescent="0.2">
      <c r="A14" s="98">
        <v>177</v>
      </c>
      <c r="B14" s="98" t="s">
        <v>226</v>
      </c>
      <c r="C14" s="99">
        <v>463</v>
      </c>
      <c r="D14" s="98" t="s">
        <v>225</v>
      </c>
      <c r="E14" s="99">
        <v>340</v>
      </c>
      <c r="F14" s="100" t="s">
        <v>224</v>
      </c>
      <c r="G14" s="101" t="s">
        <v>171</v>
      </c>
      <c r="H14" s="99" t="s">
        <v>117</v>
      </c>
      <c r="I14" s="102">
        <v>100</v>
      </c>
      <c r="J14" s="103">
        <v>0</v>
      </c>
      <c r="K14" s="103"/>
      <c r="L14" s="116"/>
      <c r="M14" s="116"/>
      <c r="N14" s="104">
        <v>0</v>
      </c>
      <c r="O14" s="104"/>
      <c r="P14" s="104"/>
      <c r="Q14" s="103"/>
      <c r="R14" s="103"/>
      <c r="S14" s="104">
        <v>50</v>
      </c>
      <c r="T14" s="104"/>
      <c r="U14" s="104"/>
      <c r="V14" s="103"/>
      <c r="W14" s="103"/>
      <c r="X14" s="104">
        <v>50</v>
      </c>
      <c r="Y14" s="104"/>
      <c r="Z14" s="104"/>
      <c r="AA14" s="103"/>
      <c r="AB14" s="103"/>
      <c r="AC14" s="104">
        <v>0</v>
      </c>
      <c r="AD14" s="61"/>
      <c r="AE14" s="61"/>
      <c r="AF14" s="60"/>
      <c r="AG14" s="51"/>
      <c r="AH14" s="51"/>
      <c r="AI14" s="51"/>
      <c r="AJ14" s="51"/>
      <c r="AK14" s="116"/>
      <c r="AL14" s="116"/>
      <c r="AM14" s="121"/>
      <c r="AN14" s="122"/>
      <c r="AO14" s="123"/>
      <c r="AP14" s="123"/>
      <c r="AQ14" s="124"/>
      <c r="AR14" s="125"/>
    </row>
    <row r="15" spans="1:44" s="3" customFormat="1" ht="106.5" customHeight="1" x14ac:dyDescent="0.2">
      <c r="A15" s="98">
        <v>177</v>
      </c>
      <c r="B15" s="98" t="s">
        <v>226</v>
      </c>
      <c r="C15" s="99">
        <v>436</v>
      </c>
      <c r="D15" s="98" t="s">
        <v>228</v>
      </c>
      <c r="E15" s="99">
        <v>334</v>
      </c>
      <c r="F15" s="100" t="s">
        <v>227</v>
      </c>
      <c r="G15" s="101" t="s">
        <v>171</v>
      </c>
      <c r="H15" s="99" t="s">
        <v>117</v>
      </c>
      <c r="I15" s="102">
        <v>100</v>
      </c>
      <c r="J15" s="103">
        <v>10</v>
      </c>
      <c r="K15" s="103"/>
      <c r="L15" s="116">
        <v>10</v>
      </c>
      <c r="M15" s="117">
        <v>0.1</v>
      </c>
      <c r="N15" s="103">
        <v>20</v>
      </c>
      <c r="O15" s="103"/>
      <c r="P15" s="103"/>
      <c r="Q15" s="103"/>
      <c r="R15" s="103"/>
      <c r="S15" s="103">
        <v>40</v>
      </c>
      <c r="T15" s="103"/>
      <c r="U15" s="103"/>
      <c r="V15" s="103"/>
      <c r="W15" s="103"/>
      <c r="X15" s="103">
        <v>20</v>
      </c>
      <c r="Y15" s="103"/>
      <c r="Z15" s="103"/>
      <c r="AA15" s="103"/>
      <c r="AB15" s="103"/>
      <c r="AC15" s="103">
        <v>10</v>
      </c>
      <c r="AD15" s="61"/>
      <c r="AE15" s="61"/>
      <c r="AF15" s="60"/>
      <c r="AG15" s="51"/>
      <c r="AH15" s="51"/>
      <c r="AI15" s="51"/>
      <c r="AJ15" s="51"/>
      <c r="AK15" s="116">
        <v>10</v>
      </c>
      <c r="AL15" s="117">
        <v>0.1</v>
      </c>
      <c r="AM15" s="126">
        <v>0.1</v>
      </c>
      <c r="AN15" s="127" t="s">
        <v>258</v>
      </c>
      <c r="AO15" s="128" t="s">
        <v>259</v>
      </c>
      <c r="AP15" s="116" t="s">
        <v>260</v>
      </c>
      <c r="AQ15" s="129" t="s">
        <v>261</v>
      </c>
      <c r="AR15" s="128" t="s">
        <v>262</v>
      </c>
    </row>
    <row r="16" spans="1:44" s="3" customFormat="1" ht="90" customHeight="1" x14ac:dyDescent="0.2">
      <c r="A16" s="98">
        <v>177</v>
      </c>
      <c r="B16" s="98" t="s">
        <v>226</v>
      </c>
      <c r="C16" s="99">
        <v>462</v>
      </c>
      <c r="D16" s="98" t="s">
        <v>230</v>
      </c>
      <c r="E16" s="99">
        <v>339</v>
      </c>
      <c r="F16" s="101" t="s">
        <v>229</v>
      </c>
      <c r="G16" s="99" t="s">
        <v>135</v>
      </c>
      <c r="H16" s="99" t="s">
        <v>116</v>
      </c>
      <c r="I16" s="102">
        <v>100</v>
      </c>
      <c r="J16" s="102">
        <v>10</v>
      </c>
      <c r="K16" s="102"/>
      <c r="L16" s="118">
        <v>0.1</v>
      </c>
      <c r="M16" s="119">
        <v>0.08</v>
      </c>
      <c r="N16" s="104">
        <v>30</v>
      </c>
      <c r="O16" s="104"/>
      <c r="P16" s="104"/>
      <c r="Q16" s="103"/>
      <c r="R16" s="103"/>
      <c r="S16" s="104">
        <v>60</v>
      </c>
      <c r="T16" s="104"/>
      <c r="U16" s="104"/>
      <c r="V16" s="103"/>
      <c r="W16" s="103"/>
      <c r="X16" s="104">
        <v>90</v>
      </c>
      <c r="Y16" s="104"/>
      <c r="Z16" s="104"/>
      <c r="AA16" s="103"/>
      <c r="AB16" s="103"/>
      <c r="AC16" s="104">
        <v>100</v>
      </c>
      <c r="AD16" s="61"/>
      <c r="AE16" s="61"/>
      <c r="AF16" s="60"/>
      <c r="AG16" s="51"/>
      <c r="AH16" s="51"/>
      <c r="AI16" s="51"/>
      <c r="AJ16" s="51"/>
      <c r="AK16" s="119">
        <v>0.08</v>
      </c>
      <c r="AL16" s="118">
        <v>0.79999999999999993</v>
      </c>
      <c r="AM16" s="119">
        <v>8.0000000000000004E-4</v>
      </c>
      <c r="AN16" s="130" t="s">
        <v>263</v>
      </c>
      <c r="AO16" s="128" t="s">
        <v>264</v>
      </c>
      <c r="AP16" s="116" t="s">
        <v>206</v>
      </c>
      <c r="AQ16" s="128" t="s">
        <v>265</v>
      </c>
      <c r="AR16" s="128" t="s">
        <v>266</v>
      </c>
    </row>
    <row r="17" spans="1:46" s="3" customFormat="1" ht="90" customHeight="1" x14ac:dyDescent="0.2">
      <c r="A17" s="98">
        <v>177</v>
      </c>
      <c r="B17" s="98" t="s">
        <v>226</v>
      </c>
      <c r="C17" s="99">
        <v>434</v>
      </c>
      <c r="D17" s="105" t="s">
        <v>231</v>
      </c>
      <c r="E17" s="99">
        <v>332</v>
      </c>
      <c r="F17" s="100" t="s">
        <v>247</v>
      </c>
      <c r="G17" s="101" t="s">
        <v>248</v>
      </c>
      <c r="H17" s="99" t="s">
        <v>248</v>
      </c>
      <c r="I17" s="102">
        <v>15</v>
      </c>
      <c r="J17" s="102">
        <v>15</v>
      </c>
      <c r="K17" s="102"/>
      <c r="L17" s="120">
        <v>15</v>
      </c>
      <c r="M17" s="120">
        <v>0</v>
      </c>
      <c r="N17" s="104"/>
      <c r="O17" s="104"/>
      <c r="P17" s="104"/>
      <c r="Q17" s="103"/>
      <c r="R17" s="103"/>
      <c r="S17" s="104"/>
      <c r="T17" s="104"/>
      <c r="U17" s="104"/>
      <c r="V17" s="103"/>
      <c r="W17" s="103"/>
      <c r="X17" s="104"/>
      <c r="Y17" s="104"/>
      <c r="Z17" s="104"/>
      <c r="AA17" s="103"/>
      <c r="AB17" s="103"/>
      <c r="AC17" s="104"/>
      <c r="AD17" s="61"/>
      <c r="AE17" s="61"/>
      <c r="AF17" s="60"/>
      <c r="AG17" s="51"/>
      <c r="AH17" s="51"/>
      <c r="AI17" s="51"/>
      <c r="AJ17" s="51"/>
      <c r="AK17" s="120">
        <v>0</v>
      </c>
      <c r="AL17" s="118">
        <v>0</v>
      </c>
      <c r="AM17" s="118">
        <v>0</v>
      </c>
      <c r="AN17" s="131" t="s">
        <v>267</v>
      </c>
      <c r="AO17" s="131" t="s">
        <v>268</v>
      </c>
      <c r="AP17" s="131" t="s">
        <v>269</v>
      </c>
      <c r="AQ17" s="120" t="s">
        <v>270</v>
      </c>
      <c r="AR17" s="120" t="s">
        <v>206</v>
      </c>
    </row>
    <row r="18" spans="1:46" s="3" customFormat="1" ht="90" customHeight="1" x14ac:dyDescent="0.2">
      <c r="A18" s="98">
        <v>177</v>
      </c>
      <c r="B18" s="98" t="s">
        <v>226</v>
      </c>
      <c r="C18" s="99">
        <v>464</v>
      </c>
      <c r="D18" s="98" t="s">
        <v>118</v>
      </c>
      <c r="E18" s="99">
        <v>341</v>
      </c>
      <c r="F18" s="100" t="s">
        <v>232</v>
      </c>
      <c r="G18" s="101" t="s">
        <v>171</v>
      </c>
      <c r="H18" s="99" t="s">
        <v>116</v>
      </c>
      <c r="I18" s="102">
        <v>800</v>
      </c>
      <c r="J18" s="102">
        <v>342</v>
      </c>
      <c r="K18" s="102"/>
      <c r="L18" s="116">
        <v>342</v>
      </c>
      <c r="M18" s="116">
        <v>342</v>
      </c>
      <c r="N18" s="104">
        <v>520</v>
      </c>
      <c r="O18" s="104"/>
      <c r="P18" s="104"/>
      <c r="Q18" s="103"/>
      <c r="R18" s="103"/>
      <c r="S18" s="104">
        <v>675</v>
      </c>
      <c r="T18" s="104"/>
      <c r="U18" s="104"/>
      <c r="V18" s="103"/>
      <c r="W18" s="103"/>
      <c r="X18" s="104">
        <v>775</v>
      </c>
      <c r="Y18" s="104"/>
      <c r="Z18" s="104"/>
      <c r="AA18" s="103"/>
      <c r="AB18" s="103"/>
      <c r="AC18" s="104">
        <v>800</v>
      </c>
      <c r="AD18" s="61"/>
      <c r="AE18" s="61"/>
      <c r="AF18" s="60"/>
      <c r="AG18" s="51"/>
      <c r="AH18" s="51"/>
      <c r="AI18" s="51"/>
      <c r="AJ18" s="51"/>
      <c r="AK18" s="116">
        <v>342</v>
      </c>
      <c r="AL18" s="118">
        <v>1</v>
      </c>
      <c r="AM18" s="132">
        <v>0.42749999999999999</v>
      </c>
      <c r="AN18" s="133" t="s">
        <v>271</v>
      </c>
      <c r="AO18" s="116" t="s">
        <v>206</v>
      </c>
      <c r="AP18" s="116" t="s">
        <v>206</v>
      </c>
      <c r="AQ18" s="128" t="s">
        <v>272</v>
      </c>
      <c r="AR18" s="128" t="s">
        <v>273</v>
      </c>
    </row>
    <row r="19" spans="1:46" s="3" customFormat="1" ht="90" customHeight="1" x14ac:dyDescent="0.2">
      <c r="A19" s="98">
        <v>177</v>
      </c>
      <c r="B19" s="98" t="s">
        <v>226</v>
      </c>
      <c r="C19" s="99">
        <v>437</v>
      </c>
      <c r="D19" s="98" t="s">
        <v>233</v>
      </c>
      <c r="E19" s="99">
        <v>335</v>
      </c>
      <c r="F19" s="100" t="s">
        <v>249</v>
      </c>
      <c r="G19" s="101" t="s">
        <v>135</v>
      </c>
      <c r="H19" s="99" t="s">
        <v>116</v>
      </c>
      <c r="I19" s="102">
        <v>100</v>
      </c>
      <c r="J19" s="102"/>
      <c r="K19" s="102"/>
      <c r="L19" s="116"/>
      <c r="M19" s="116"/>
      <c r="N19" s="104">
        <v>21</v>
      </c>
      <c r="O19" s="104"/>
      <c r="P19" s="104"/>
      <c r="Q19" s="103"/>
      <c r="R19" s="103"/>
      <c r="S19" s="106">
        <f>7.5+N19</f>
        <v>28.5</v>
      </c>
      <c r="T19" s="104"/>
      <c r="U19" s="104"/>
      <c r="V19" s="103"/>
      <c r="W19" s="103"/>
      <c r="X19" s="106">
        <f>71.5+S19</f>
        <v>100</v>
      </c>
      <c r="Y19" s="104"/>
      <c r="Z19" s="104"/>
      <c r="AA19" s="103"/>
      <c r="AB19" s="103"/>
      <c r="AC19" s="107"/>
      <c r="AD19" s="61"/>
      <c r="AE19" s="61"/>
      <c r="AF19" s="60"/>
      <c r="AG19" s="51"/>
      <c r="AH19" s="51"/>
      <c r="AI19" s="51"/>
      <c r="AJ19" s="51"/>
      <c r="AK19" s="116"/>
      <c r="AL19" s="134"/>
      <c r="AM19" s="134"/>
      <c r="AN19" s="133"/>
      <c r="AO19" s="135"/>
      <c r="AP19" s="135"/>
      <c r="AQ19" s="135"/>
      <c r="AR19" s="136"/>
    </row>
    <row r="20" spans="1:46" s="3" customFormat="1" ht="90" customHeight="1" x14ac:dyDescent="0.2">
      <c r="A20" s="98">
        <v>177</v>
      </c>
      <c r="B20" s="98" t="s">
        <v>226</v>
      </c>
      <c r="C20" s="99">
        <v>438</v>
      </c>
      <c r="D20" s="98" t="s">
        <v>234</v>
      </c>
      <c r="E20" s="99">
        <v>336</v>
      </c>
      <c r="F20" s="100" t="s">
        <v>250</v>
      </c>
      <c r="G20" s="101" t="s">
        <v>171</v>
      </c>
      <c r="H20" s="101" t="s">
        <v>116</v>
      </c>
      <c r="I20" s="102">
        <v>115</v>
      </c>
      <c r="J20" s="102">
        <v>0</v>
      </c>
      <c r="K20" s="102"/>
      <c r="L20" s="116">
        <v>10</v>
      </c>
      <c r="M20" s="116">
        <v>1</v>
      </c>
      <c r="N20" s="104">
        <v>30</v>
      </c>
      <c r="O20" s="104"/>
      <c r="P20" s="104"/>
      <c r="Q20" s="103"/>
      <c r="R20" s="103"/>
      <c r="S20" s="104">
        <v>65</v>
      </c>
      <c r="T20" s="104"/>
      <c r="U20" s="104"/>
      <c r="V20" s="103"/>
      <c r="W20" s="103"/>
      <c r="X20" s="104">
        <v>105</v>
      </c>
      <c r="Y20" s="104"/>
      <c r="Z20" s="104"/>
      <c r="AA20" s="103"/>
      <c r="AB20" s="103"/>
      <c r="AC20" s="104">
        <v>115</v>
      </c>
      <c r="AD20" s="61"/>
      <c r="AE20" s="61"/>
      <c r="AF20" s="60"/>
      <c r="AG20" s="51"/>
      <c r="AH20" s="51"/>
      <c r="AI20" s="51"/>
      <c r="AJ20" s="51"/>
      <c r="AK20" s="116">
        <v>1</v>
      </c>
      <c r="AL20" s="117">
        <v>0.1</v>
      </c>
      <c r="AM20" s="126">
        <v>8.5000000000000006E-3</v>
      </c>
      <c r="AN20" s="134" t="s">
        <v>274</v>
      </c>
      <c r="AO20" s="134" t="s">
        <v>275</v>
      </c>
      <c r="AP20" s="134" t="s">
        <v>276</v>
      </c>
      <c r="AQ20" s="134" t="s">
        <v>277</v>
      </c>
      <c r="AR20" s="134" t="s">
        <v>278</v>
      </c>
      <c r="AT20" s="64"/>
    </row>
    <row r="21" spans="1:46" s="3" customFormat="1" ht="99" customHeight="1" x14ac:dyDescent="0.2">
      <c r="A21" s="98">
        <v>177</v>
      </c>
      <c r="B21" s="98" t="s">
        <v>226</v>
      </c>
      <c r="C21" s="99">
        <v>439</v>
      </c>
      <c r="D21" s="108" t="s">
        <v>236</v>
      </c>
      <c r="E21" s="99">
        <v>337</v>
      </c>
      <c r="F21" s="101" t="s">
        <v>235</v>
      </c>
      <c r="G21" s="101" t="s">
        <v>171</v>
      </c>
      <c r="H21" s="101" t="s">
        <v>117</v>
      </c>
      <c r="I21" s="102">
        <v>200</v>
      </c>
      <c r="J21" s="102">
        <v>10</v>
      </c>
      <c r="K21" s="102"/>
      <c r="L21" s="116">
        <v>10</v>
      </c>
      <c r="M21" s="116">
        <v>6.33</v>
      </c>
      <c r="N21" s="104">
        <v>40</v>
      </c>
      <c r="O21" s="104"/>
      <c r="P21" s="104"/>
      <c r="Q21" s="103"/>
      <c r="R21" s="103"/>
      <c r="S21" s="104">
        <v>70</v>
      </c>
      <c r="T21" s="104"/>
      <c r="U21" s="104"/>
      <c r="V21" s="103"/>
      <c r="W21" s="103"/>
      <c r="X21" s="104">
        <v>70</v>
      </c>
      <c r="Y21" s="104"/>
      <c r="Z21" s="104"/>
      <c r="AA21" s="103"/>
      <c r="AB21" s="103"/>
      <c r="AC21" s="104">
        <v>10</v>
      </c>
      <c r="AD21" s="61"/>
      <c r="AE21" s="61"/>
      <c r="AF21" s="60"/>
      <c r="AG21" s="51"/>
      <c r="AH21" s="51"/>
      <c r="AI21" s="51"/>
      <c r="AJ21" s="51"/>
      <c r="AK21" s="116">
        <v>6.33</v>
      </c>
      <c r="AL21" s="117">
        <v>0.63300000000000001</v>
      </c>
      <c r="AM21" s="126">
        <v>3.1649999999999998E-2</v>
      </c>
      <c r="AN21" s="120" t="s">
        <v>279</v>
      </c>
      <c r="AO21" s="120" t="s">
        <v>280</v>
      </c>
      <c r="AP21" s="120" t="s">
        <v>281</v>
      </c>
      <c r="AQ21" s="120" t="s">
        <v>282</v>
      </c>
      <c r="AR21" s="120" t="s">
        <v>283</v>
      </c>
    </row>
    <row r="22" spans="1:46" s="3" customFormat="1" ht="90" customHeight="1" x14ac:dyDescent="0.2">
      <c r="A22" s="98">
        <v>177</v>
      </c>
      <c r="B22" s="98" t="s">
        <v>226</v>
      </c>
      <c r="C22" s="99">
        <v>435</v>
      </c>
      <c r="D22" s="109" t="s">
        <v>238</v>
      </c>
      <c r="E22" s="99">
        <v>333</v>
      </c>
      <c r="F22" s="100" t="s">
        <v>237</v>
      </c>
      <c r="G22" s="101" t="s">
        <v>171</v>
      </c>
      <c r="H22" s="99" t="s">
        <v>117</v>
      </c>
      <c r="I22" s="102">
        <v>400</v>
      </c>
      <c r="J22" s="102">
        <v>20</v>
      </c>
      <c r="K22" s="102"/>
      <c r="L22" s="116">
        <v>20</v>
      </c>
      <c r="M22" s="116">
        <f>12.2+4.5</f>
        <v>16.7</v>
      </c>
      <c r="N22" s="104">
        <v>80</v>
      </c>
      <c r="O22" s="104"/>
      <c r="P22" s="104"/>
      <c r="Q22" s="103"/>
      <c r="R22" s="103"/>
      <c r="S22" s="104">
        <v>140</v>
      </c>
      <c r="T22" s="104"/>
      <c r="U22" s="104"/>
      <c r="V22" s="103"/>
      <c r="W22" s="103"/>
      <c r="X22" s="104">
        <v>140</v>
      </c>
      <c r="Y22" s="104"/>
      <c r="Z22" s="104"/>
      <c r="AA22" s="103"/>
      <c r="AB22" s="103"/>
      <c r="AC22" s="104">
        <v>20</v>
      </c>
      <c r="AD22" s="61"/>
      <c r="AE22" s="61"/>
      <c r="AF22" s="60"/>
      <c r="AG22" s="51"/>
      <c r="AH22" s="51"/>
      <c r="AI22" s="51"/>
      <c r="AJ22" s="51"/>
      <c r="AK22" s="137">
        <v>42932</v>
      </c>
      <c r="AL22" s="116" t="s">
        <v>257</v>
      </c>
      <c r="AM22" s="126">
        <v>4.1700000000000001E-2</v>
      </c>
      <c r="AN22" s="138" t="s">
        <v>284</v>
      </c>
      <c r="AO22" s="138" t="s">
        <v>285</v>
      </c>
      <c r="AP22" s="138" t="s">
        <v>286</v>
      </c>
      <c r="AQ22" s="138" t="s">
        <v>287</v>
      </c>
      <c r="AR22" s="138" t="s">
        <v>288</v>
      </c>
    </row>
    <row r="23" spans="1:46" s="3" customFormat="1" ht="90" customHeight="1" x14ac:dyDescent="0.2">
      <c r="A23" s="98">
        <v>177</v>
      </c>
      <c r="B23" s="98" t="s">
        <v>226</v>
      </c>
      <c r="C23" s="99">
        <v>467</v>
      </c>
      <c r="D23" s="98" t="s">
        <v>239</v>
      </c>
      <c r="E23" s="99">
        <v>383</v>
      </c>
      <c r="F23" s="101" t="s">
        <v>119</v>
      </c>
      <c r="G23" s="101" t="s">
        <v>171</v>
      </c>
      <c r="H23" s="99" t="s">
        <v>116</v>
      </c>
      <c r="I23" s="102">
        <v>200</v>
      </c>
      <c r="J23" s="102">
        <v>55</v>
      </c>
      <c r="K23" s="102"/>
      <c r="L23" s="116">
        <v>55</v>
      </c>
      <c r="M23" s="116">
        <v>62.33</v>
      </c>
      <c r="N23" s="106">
        <v>117.5</v>
      </c>
      <c r="O23" s="104"/>
      <c r="P23" s="104"/>
      <c r="Q23" s="103"/>
      <c r="R23" s="103"/>
      <c r="S23" s="104">
        <v>180</v>
      </c>
      <c r="T23" s="104"/>
      <c r="U23" s="104"/>
      <c r="V23" s="103"/>
      <c r="W23" s="103"/>
      <c r="X23" s="104">
        <v>195</v>
      </c>
      <c r="Y23" s="104"/>
      <c r="Z23" s="104"/>
      <c r="AA23" s="103"/>
      <c r="AB23" s="103"/>
      <c r="AC23" s="104">
        <v>200</v>
      </c>
      <c r="AD23" s="61"/>
      <c r="AE23" s="61"/>
      <c r="AF23" s="60"/>
      <c r="AG23" s="51"/>
      <c r="AH23" s="51"/>
      <c r="AI23" s="51"/>
      <c r="AJ23" s="51"/>
      <c r="AK23" s="116">
        <v>62.33</v>
      </c>
      <c r="AL23" s="139">
        <v>1.1333</v>
      </c>
      <c r="AM23" s="126">
        <v>0.31169999999999998</v>
      </c>
      <c r="AN23" s="134" t="s">
        <v>289</v>
      </c>
      <c r="AO23" s="134" t="s">
        <v>206</v>
      </c>
      <c r="AP23" s="134"/>
      <c r="AQ23" s="134" t="s">
        <v>290</v>
      </c>
      <c r="AR23" s="134" t="s">
        <v>291</v>
      </c>
    </row>
    <row r="24" spans="1:46" s="3" customFormat="1" ht="90" customHeight="1" x14ac:dyDescent="0.2">
      <c r="A24" s="98">
        <v>177</v>
      </c>
      <c r="B24" s="98" t="s">
        <v>254</v>
      </c>
      <c r="C24" s="99">
        <v>456</v>
      </c>
      <c r="D24" s="98" t="s">
        <v>240</v>
      </c>
      <c r="E24" s="99">
        <v>381</v>
      </c>
      <c r="F24" s="101" t="s">
        <v>242</v>
      </c>
      <c r="G24" s="101" t="s">
        <v>241</v>
      </c>
      <c r="H24" s="99" t="s">
        <v>117</v>
      </c>
      <c r="I24" s="102"/>
      <c r="J24" s="102">
        <v>1</v>
      </c>
      <c r="K24" s="102"/>
      <c r="L24" s="116">
        <v>1</v>
      </c>
      <c r="M24" s="116">
        <v>0.15</v>
      </c>
      <c r="N24" s="106"/>
      <c r="O24" s="104"/>
      <c r="P24" s="104"/>
      <c r="Q24" s="103"/>
      <c r="R24" s="103"/>
      <c r="S24" s="104"/>
      <c r="T24" s="104"/>
      <c r="U24" s="104"/>
      <c r="V24" s="103"/>
      <c r="W24" s="103"/>
      <c r="X24" s="104"/>
      <c r="Y24" s="104"/>
      <c r="Z24" s="104"/>
      <c r="AA24" s="103"/>
      <c r="AB24" s="103"/>
      <c r="AC24" s="104"/>
      <c r="AD24" s="61"/>
      <c r="AE24" s="61"/>
      <c r="AF24" s="60"/>
      <c r="AG24" s="51"/>
      <c r="AH24" s="51"/>
      <c r="AI24" s="51"/>
      <c r="AJ24" s="51"/>
      <c r="AK24" s="116">
        <v>0.15</v>
      </c>
      <c r="AL24" s="126">
        <v>0.15</v>
      </c>
      <c r="AM24" s="126">
        <v>0.15</v>
      </c>
      <c r="AN24" s="134" t="s">
        <v>292</v>
      </c>
      <c r="AO24" s="140" t="s">
        <v>293</v>
      </c>
      <c r="AP24" s="134" t="s">
        <v>294</v>
      </c>
      <c r="AQ24" s="134" t="s">
        <v>295</v>
      </c>
      <c r="AR24" s="134" t="s">
        <v>296</v>
      </c>
    </row>
    <row r="25" spans="1:46" s="3" customFormat="1" ht="90" customHeight="1" x14ac:dyDescent="0.2">
      <c r="A25" s="98">
        <v>177</v>
      </c>
      <c r="B25" s="98" t="s">
        <v>226</v>
      </c>
      <c r="C25" s="99">
        <v>440</v>
      </c>
      <c r="D25" s="98" t="s">
        <v>244</v>
      </c>
      <c r="E25" s="99">
        <v>338</v>
      </c>
      <c r="F25" s="101" t="s">
        <v>243</v>
      </c>
      <c r="G25" s="99" t="s">
        <v>135</v>
      </c>
      <c r="H25" s="99" t="s">
        <v>116</v>
      </c>
      <c r="I25" s="102">
        <v>2</v>
      </c>
      <c r="J25" s="110">
        <v>0.5</v>
      </c>
      <c r="K25" s="110"/>
      <c r="L25" s="116">
        <v>0.5</v>
      </c>
      <c r="M25" s="116">
        <v>0.5</v>
      </c>
      <c r="N25" s="106">
        <v>1</v>
      </c>
      <c r="O25" s="104"/>
      <c r="P25" s="104"/>
      <c r="Q25" s="103"/>
      <c r="R25" s="103"/>
      <c r="S25" s="106">
        <v>1.5</v>
      </c>
      <c r="T25" s="104"/>
      <c r="U25" s="104"/>
      <c r="V25" s="103"/>
      <c r="W25" s="103"/>
      <c r="X25" s="106">
        <v>1.7</v>
      </c>
      <c r="Y25" s="104"/>
      <c r="Z25" s="104"/>
      <c r="AA25" s="103"/>
      <c r="AB25" s="103"/>
      <c r="AC25" s="106">
        <v>2</v>
      </c>
      <c r="AD25" s="113"/>
      <c r="AE25" s="113"/>
      <c r="AF25" s="114"/>
      <c r="AG25" s="115"/>
      <c r="AH25" s="115"/>
      <c r="AI25" s="115"/>
      <c r="AJ25" s="115"/>
      <c r="AK25" s="116">
        <v>0.5</v>
      </c>
      <c r="AL25" s="139">
        <v>0.2</v>
      </c>
      <c r="AM25" s="139">
        <v>0.05</v>
      </c>
      <c r="AN25" s="134" t="s">
        <v>297</v>
      </c>
      <c r="AO25" s="116" t="s">
        <v>206</v>
      </c>
      <c r="AP25" s="116" t="s">
        <v>206</v>
      </c>
      <c r="AQ25" s="140" t="s">
        <v>298</v>
      </c>
      <c r="AR25" s="134" t="s">
        <v>299</v>
      </c>
    </row>
    <row r="26" spans="1:46" s="3" customFormat="1" ht="166.5" customHeight="1" x14ac:dyDescent="0.2">
      <c r="A26" s="98">
        <v>177</v>
      </c>
      <c r="B26" s="98" t="s">
        <v>226</v>
      </c>
      <c r="C26" s="99">
        <v>468</v>
      </c>
      <c r="D26" s="98" t="s">
        <v>120</v>
      </c>
      <c r="E26" s="99">
        <v>384</v>
      </c>
      <c r="F26" s="101" t="s">
        <v>121</v>
      </c>
      <c r="G26" s="99" t="s">
        <v>136</v>
      </c>
      <c r="H26" s="99" t="s">
        <v>117</v>
      </c>
      <c r="I26" s="102">
        <v>500</v>
      </c>
      <c r="J26" s="102">
        <v>556</v>
      </c>
      <c r="K26" s="102"/>
      <c r="L26" s="116">
        <v>556</v>
      </c>
      <c r="M26" s="116">
        <v>56</v>
      </c>
      <c r="N26" s="104">
        <f>125</f>
        <v>125</v>
      </c>
      <c r="O26" s="104"/>
      <c r="P26" s="104"/>
      <c r="Q26" s="103"/>
      <c r="R26" s="103"/>
      <c r="S26" s="104">
        <v>125</v>
      </c>
      <c r="T26" s="104"/>
      <c r="U26" s="104"/>
      <c r="V26" s="103"/>
      <c r="W26" s="103"/>
      <c r="X26" s="104">
        <v>125</v>
      </c>
      <c r="Y26" s="104"/>
      <c r="Z26" s="104"/>
      <c r="AA26" s="103"/>
      <c r="AB26" s="103"/>
      <c r="AC26" s="104">
        <v>69</v>
      </c>
      <c r="AD26" s="61"/>
      <c r="AE26" s="61"/>
      <c r="AF26" s="60"/>
      <c r="AG26" s="51"/>
      <c r="AH26" s="51"/>
      <c r="AI26" s="51"/>
      <c r="AJ26" s="51"/>
      <c r="AK26" s="116">
        <v>39</v>
      </c>
      <c r="AL26" s="141">
        <v>1</v>
      </c>
      <c r="AM26" s="139">
        <v>0.112</v>
      </c>
      <c r="AN26" s="134" t="s">
        <v>300</v>
      </c>
      <c r="AO26" s="116" t="s">
        <v>206</v>
      </c>
      <c r="AP26" s="116" t="s">
        <v>206</v>
      </c>
      <c r="AQ26" s="134" t="s">
        <v>301</v>
      </c>
      <c r="AR26" s="134" t="s">
        <v>302</v>
      </c>
      <c r="AT26" s="97">
        <f>+J26+N26</f>
        <v>681</v>
      </c>
    </row>
    <row r="27" spans="1:46" s="3" customFormat="1" ht="166.5" customHeight="1" x14ac:dyDescent="0.2">
      <c r="A27" s="98">
        <v>177</v>
      </c>
      <c r="B27" s="98" t="s">
        <v>226</v>
      </c>
      <c r="C27" s="99">
        <v>457</v>
      </c>
      <c r="D27" s="98" t="s">
        <v>245</v>
      </c>
      <c r="E27" s="99">
        <v>382</v>
      </c>
      <c r="F27" s="101" t="s">
        <v>246</v>
      </c>
      <c r="G27" s="99" t="s">
        <v>136</v>
      </c>
      <c r="H27" s="99" t="s">
        <v>117</v>
      </c>
      <c r="I27" s="102">
        <v>500</v>
      </c>
      <c r="J27" s="102">
        <v>56</v>
      </c>
      <c r="K27" s="102"/>
      <c r="L27" s="116">
        <v>56</v>
      </c>
      <c r="M27" s="116">
        <v>56</v>
      </c>
      <c r="N27" s="104">
        <f>125</f>
        <v>125</v>
      </c>
      <c r="O27" s="104"/>
      <c r="P27" s="104"/>
      <c r="Q27" s="103"/>
      <c r="R27" s="103"/>
      <c r="S27" s="104">
        <v>125</v>
      </c>
      <c r="T27" s="104"/>
      <c r="U27" s="104"/>
      <c r="V27" s="103"/>
      <c r="W27" s="103"/>
      <c r="X27" s="104">
        <v>125</v>
      </c>
      <c r="Y27" s="104"/>
      <c r="Z27" s="104"/>
      <c r="AA27" s="103"/>
      <c r="AB27" s="103"/>
      <c r="AC27" s="104">
        <v>69</v>
      </c>
      <c r="AD27" s="61"/>
      <c r="AE27" s="61"/>
      <c r="AF27" s="60"/>
      <c r="AG27" s="51"/>
      <c r="AH27" s="51"/>
      <c r="AI27" s="51"/>
      <c r="AJ27" s="51"/>
      <c r="AK27" s="116">
        <v>56</v>
      </c>
      <c r="AL27" s="139">
        <v>1</v>
      </c>
      <c r="AM27" s="139">
        <v>0.112</v>
      </c>
      <c r="AN27" s="134" t="s">
        <v>303</v>
      </c>
      <c r="AO27" s="116" t="s">
        <v>206</v>
      </c>
      <c r="AP27" s="116" t="s">
        <v>206</v>
      </c>
      <c r="AQ27" s="134" t="s">
        <v>301</v>
      </c>
      <c r="AR27" s="134" t="s">
        <v>302</v>
      </c>
    </row>
    <row r="28" spans="1:46" ht="30.75" customHeight="1" thickBot="1" x14ac:dyDescent="0.3">
      <c r="A28" s="27"/>
      <c r="B28" s="28"/>
      <c r="C28" s="313" t="s">
        <v>112</v>
      </c>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5"/>
    </row>
  </sheetData>
  <mergeCells count="42">
    <mergeCell ref="C28:AR28"/>
    <mergeCell ref="A2:F5"/>
    <mergeCell ref="A10:B10"/>
    <mergeCell ref="G2:AR2"/>
    <mergeCell ref="G3:AR3"/>
    <mergeCell ref="Q8:AR8"/>
    <mergeCell ref="G4:P4"/>
    <mergeCell ref="C10:D10"/>
    <mergeCell ref="A7:P7"/>
    <mergeCell ref="A8:P8"/>
    <mergeCell ref="Q7:AR7"/>
    <mergeCell ref="AP10:AP13"/>
    <mergeCell ref="Q4:AR4"/>
    <mergeCell ref="G5:P5"/>
    <mergeCell ref="AN10:AN13"/>
    <mergeCell ref="AH12:AH13"/>
    <mergeCell ref="AI12:AI13"/>
    <mergeCell ref="E10:AK10"/>
    <mergeCell ref="AH11:AK11"/>
    <mergeCell ref="J12:M12"/>
    <mergeCell ref="N12:R12"/>
    <mergeCell ref="Q5:AR5"/>
    <mergeCell ref="I11:I13"/>
    <mergeCell ref="AQ10:AQ13"/>
    <mergeCell ref="AR10:AR13"/>
    <mergeCell ref="F11:F13"/>
    <mergeCell ref="G11:G13"/>
    <mergeCell ref="H11:H13"/>
    <mergeCell ref="AJ12:AJ13"/>
    <mergeCell ref="AK12:AK13"/>
    <mergeCell ref="AL10:AL13"/>
    <mergeCell ref="AM10:AM13"/>
    <mergeCell ref="AO10:AO13"/>
    <mergeCell ref="S12:W12"/>
    <mergeCell ref="X12:AB12"/>
    <mergeCell ref="AC12:AG12"/>
    <mergeCell ref="K11:AG11"/>
    <mergeCell ref="A11:A13"/>
    <mergeCell ref="B11:B13"/>
    <mergeCell ref="C11:C13"/>
    <mergeCell ref="D11:D13"/>
    <mergeCell ref="E11:E13"/>
  </mergeCells>
  <phoneticPr fontId="9" type="noConversion"/>
  <dataValidations count="1">
    <dataValidation type="list" allowBlank="1" showInputMessage="1" showErrorMessage="1" sqref="H14:H27" xr:uid="{00000000-0002-0000-0000-000000000000}">
      <formula1>$AT$8:$AT$11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2"/>
  <sheetViews>
    <sheetView view="pageBreakPreview" zoomScale="80" zoomScaleNormal="20" zoomScaleSheetLayoutView="80" workbookViewId="0">
      <selection activeCell="D21" sqref="D21:D26"/>
    </sheetView>
  </sheetViews>
  <sheetFormatPr baseColWidth="10" defaultColWidth="11.42578125" defaultRowHeight="15.75" x14ac:dyDescent="0.25"/>
  <cols>
    <col min="1" max="1" width="12.7109375" style="1" customWidth="1"/>
    <col min="2" max="2" width="12.42578125" style="1" customWidth="1"/>
    <col min="3" max="3" width="16.42578125" style="1" customWidth="1"/>
    <col min="4" max="4" width="17.7109375" style="7" customWidth="1"/>
    <col min="5" max="5" width="18" style="7" customWidth="1"/>
    <col min="6" max="6" width="17.7109375" style="7" customWidth="1"/>
    <col min="7" max="7" width="17.85546875" style="11" customWidth="1"/>
    <col min="8" max="8" width="17.85546875" style="8" customWidth="1"/>
    <col min="9" max="9" width="20.85546875" style="87" customWidth="1"/>
    <col min="10" max="10" width="18.5703125" style="8" customWidth="1"/>
    <col min="11" max="11" width="16.7109375" style="8" customWidth="1"/>
    <col min="12" max="12" width="18.5703125" style="8" customWidth="1"/>
    <col min="13" max="13" width="19.42578125" style="8" customWidth="1"/>
    <col min="14" max="17" width="15.7109375" style="8" customWidth="1"/>
    <col min="18" max="18" width="17.7109375" style="8" customWidth="1"/>
    <col min="19" max="22" width="15.7109375" style="8" customWidth="1"/>
    <col min="23" max="23" width="20.28515625" style="8" customWidth="1"/>
    <col min="24" max="27" width="15.7109375" style="8" customWidth="1"/>
    <col min="28" max="28" width="18" style="8" customWidth="1"/>
    <col min="29" max="31" width="5.7109375" style="8" customWidth="1"/>
    <col min="32" max="32" width="8.28515625" style="8" customWidth="1"/>
    <col min="33" max="34" width="13.28515625" style="1" customWidth="1"/>
    <col min="35" max="35" width="12.7109375" style="16" customWidth="1"/>
    <col min="36" max="36" width="15.42578125" style="16" customWidth="1"/>
    <col min="37" max="37" width="11.28515625" style="1" customWidth="1"/>
    <col min="38" max="38" width="9.7109375" style="1" customWidth="1"/>
    <col min="39" max="39" width="28.7109375" style="1" customWidth="1"/>
    <col min="40" max="40" width="13.7109375" style="1" customWidth="1"/>
    <col min="41" max="41" width="12.7109375" style="1" customWidth="1"/>
    <col min="42" max="42" width="11.28515625" style="1" customWidth="1"/>
    <col min="43" max="43" width="12.7109375" style="1" customWidth="1"/>
    <col min="44" max="44" width="23.28515625" style="1" customWidth="1"/>
    <col min="45" max="16384" width="11.42578125" style="1"/>
  </cols>
  <sheetData>
    <row r="1" spans="1:45" ht="18" x14ac:dyDescent="0.25">
      <c r="A1" s="333"/>
      <c r="B1" s="334"/>
      <c r="C1" s="334"/>
      <c r="D1" s="334"/>
      <c r="E1" s="334"/>
      <c r="F1" s="339" t="s">
        <v>0</v>
      </c>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1"/>
    </row>
    <row r="2" spans="1:45" ht="18" x14ac:dyDescent="0.25">
      <c r="A2" s="335"/>
      <c r="B2" s="336"/>
      <c r="C2" s="336"/>
      <c r="D2" s="336"/>
      <c r="E2" s="336"/>
      <c r="F2" s="342" t="s">
        <v>110</v>
      </c>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4"/>
    </row>
    <row r="3" spans="1:45" ht="18" x14ac:dyDescent="0.25">
      <c r="A3" s="335"/>
      <c r="B3" s="336"/>
      <c r="C3" s="336"/>
      <c r="D3" s="336"/>
      <c r="E3" s="336"/>
      <c r="F3" s="299" t="s">
        <v>1</v>
      </c>
      <c r="G3" s="299"/>
      <c r="H3" s="299"/>
      <c r="I3" s="299"/>
      <c r="J3" s="299"/>
      <c r="K3" s="299"/>
      <c r="L3" s="299"/>
      <c r="M3" s="299"/>
      <c r="N3" s="299"/>
      <c r="O3" s="299"/>
      <c r="P3" s="342" t="s">
        <v>157</v>
      </c>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4"/>
    </row>
    <row r="4" spans="1:45" ht="18.75" thickBot="1" x14ac:dyDescent="0.3">
      <c r="A4" s="337"/>
      <c r="B4" s="338"/>
      <c r="C4" s="338"/>
      <c r="D4" s="338"/>
      <c r="E4" s="338"/>
      <c r="F4" s="329" t="s">
        <v>3</v>
      </c>
      <c r="G4" s="329"/>
      <c r="H4" s="329"/>
      <c r="I4" s="329"/>
      <c r="J4" s="329"/>
      <c r="K4" s="329"/>
      <c r="L4" s="329"/>
      <c r="M4" s="329"/>
      <c r="N4" s="329"/>
      <c r="O4" s="329"/>
      <c r="P4" s="345" t="s">
        <v>156</v>
      </c>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7"/>
    </row>
    <row r="5" spans="1:45" ht="16.5" thickBot="1" x14ac:dyDescent="0.3">
      <c r="AJ5" s="12"/>
    </row>
    <row r="6" spans="1:45" s="29" customFormat="1" ht="16.5" x14ac:dyDescent="0.25">
      <c r="A6" s="322" t="s">
        <v>63</v>
      </c>
      <c r="B6" s="307" t="s">
        <v>73</v>
      </c>
      <c r="C6" s="307"/>
      <c r="D6" s="307"/>
      <c r="E6" s="307" t="s">
        <v>77</v>
      </c>
      <c r="F6" s="307" t="s">
        <v>78</v>
      </c>
      <c r="G6" s="307" t="s">
        <v>79</v>
      </c>
      <c r="H6" s="307" t="s">
        <v>80</v>
      </c>
      <c r="I6" s="363" t="s">
        <v>81</v>
      </c>
      <c r="J6" s="364"/>
      <c r="K6" s="364"/>
      <c r="L6" s="364"/>
      <c r="M6" s="364"/>
      <c r="N6" s="364"/>
      <c r="O6" s="364"/>
      <c r="P6" s="364"/>
      <c r="Q6" s="364"/>
      <c r="R6" s="364"/>
      <c r="S6" s="364"/>
      <c r="T6" s="364"/>
      <c r="U6" s="364"/>
      <c r="V6" s="364"/>
      <c r="W6" s="364"/>
      <c r="X6" s="364"/>
      <c r="Y6" s="364"/>
      <c r="Z6" s="364"/>
      <c r="AA6" s="364"/>
      <c r="AB6" s="364"/>
      <c r="AC6" s="364"/>
      <c r="AD6" s="364"/>
      <c r="AE6" s="364"/>
      <c r="AF6" s="365"/>
      <c r="AG6" s="307" t="s">
        <v>82</v>
      </c>
      <c r="AH6" s="307"/>
      <c r="AI6" s="307"/>
      <c r="AJ6" s="307"/>
      <c r="AK6" s="307" t="s">
        <v>84</v>
      </c>
      <c r="AL6" s="307" t="s">
        <v>85</v>
      </c>
      <c r="AM6" s="307" t="s">
        <v>86</v>
      </c>
      <c r="AN6" s="307" t="s">
        <v>87</v>
      </c>
      <c r="AO6" s="307" t="s">
        <v>88</v>
      </c>
      <c r="AP6" s="307" t="s">
        <v>89</v>
      </c>
      <c r="AQ6" s="360" t="s">
        <v>90</v>
      </c>
    </row>
    <row r="7" spans="1:45" s="29" customFormat="1" ht="16.5" x14ac:dyDescent="0.25">
      <c r="A7" s="366"/>
      <c r="B7" s="298"/>
      <c r="C7" s="298"/>
      <c r="D7" s="298"/>
      <c r="E7" s="298"/>
      <c r="F7" s="298"/>
      <c r="G7" s="298"/>
      <c r="H7" s="298"/>
      <c r="I7" s="309">
        <v>2016</v>
      </c>
      <c r="J7" s="309"/>
      <c r="K7" s="309"/>
      <c r="L7" s="309"/>
      <c r="M7" s="309">
        <v>2017</v>
      </c>
      <c r="N7" s="309"/>
      <c r="O7" s="309"/>
      <c r="P7" s="309"/>
      <c r="Q7" s="309"/>
      <c r="R7" s="309">
        <v>2018</v>
      </c>
      <c r="S7" s="309"/>
      <c r="T7" s="309"/>
      <c r="U7" s="309"/>
      <c r="V7" s="309"/>
      <c r="W7" s="310">
        <v>2019</v>
      </c>
      <c r="X7" s="311"/>
      <c r="Y7" s="311"/>
      <c r="Z7" s="311"/>
      <c r="AA7" s="312"/>
      <c r="AB7" s="310">
        <v>2020</v>
      </c>
      <c r="AC7" s="311"/>
      <c r="AD7" s="311"/>
      <c r="AE7" s="311"/>
      <c r="AF7" s="312"/>
      <c r="AG7" s="309" t="s">
        <v>83</v>
      </c>
      <c r="AH7" s="309"/>
      <c r="AI7" s="309"/>
      <c r="AJ7" s="309"/>
      <c r="AK7" s="298"/>
      <c r="AL7" s="298"/>
      <c r="AM7" s="298"/>
      <c r="AN7" s="298"/>
      <c r="AO7" s="298"/>
      <c r="AP7" s="298"/>
      <c r="AQ7" s="361"/>
    </row>
    <row r="8" spans="1:45" s="29" customFormat="1" ht="45.75" thickBot="1" x14ac:dyDescent="0.3">
      <c r="A8" s="367"/>
      <c r="B8" s="65" t="s">
        <v>74</v>
      </c>
      <c r="C8" s="65" t="s">
        <v>75</v>
      </c>
      <c r="D8" s="65" t="s">
        <v>76</v>
      </c>
      <c r="E8" s="308"/>
      <c r="F8" s="308"/>
      <c r="G8" s="308"/>
      <c r="H8" s="332"/>
      <c r="I8" s="88" t="s">
        <v>6</v>
      </c>
      <c r="J8" s="65" t="s">
        <v>221</v>
      </c>
      <c r="K8" s="65" t="s">
        <v>8</v>
      </c>
      <c r="L8" s="65" t="s">
        <v>33</v>
      </c>
      <c r="M8" s="65" t="s">
        <v>5</v>
      </c>
      <c r="N8" s="65" t="s">
        <v>6</v>
      </c>
      <c r="O8" s="65" t="s">
        <v>7</v>
      </c>
      <c r="P8" s="65" t="s">
        <v>8</v>
      </c>
      <c r="Q8" s="65" t="s">
        <v>33</v>
      </c>
      <c r="R8" s="65" t="s">
        <v>5</v>
      </c>
      <c r="S8" s="65" t="s">
        <v>6</v>
      </c>
      <c r="T8" s="65" t="s">
        <v>7</v>
      </c>
      <c r="U8" s="65" t="s">
        <v>8</v>
      </c>
      <c r="V8" s="65" t="s">
        <v>33</v>
      </c>
      <c r="W8" s="65" t="s">
        <v>5</v>
      </c>
      <c r="X8" s="65" t="s">
        <v>6</v>
      </c>
      <c r="Y8" s="65" t="s">
        <v>7</v>
      </c>
      <c r="Z8" s="65" t="s">
        <v>8</v>
      </c>
      <c r="AA8" s="65" t="s">
        <v>33</v>
      </c>
      <c r="AB8" s="65" t="s">
        <v>5</v>
      </c>
      <c r="AC8" s="65" t="s">
        <v>6</v>
      </c>
      <c r="AD8" s="65" t="s">
        <v>7</v>
      </c>
      <c r="AE8" s="65" t="s">
        <v>8</v>
      </c>
      <c r="AF8" s="65" t="s">
        <v>33</v>
      </c>
      <c r="AG8" s="65" t="s">
        <v>5</v>
      </c>
      <c r="AH8" s="65" t="s">
        <v>6</v>
      </c>
      <c r="AI8" s="65" t="s">
        <v>7</v>
      </c>
      <c r="AJ8" s="65" t="s">
        <v>8</v>
      </c>
      <c r="AK8" s="308"/>
      <c r="AL8" s="308"/>
      <c r="AM8" s="308"/>
      <c r="AN8" s="308"/>
      <c r="AO8" s="308"/>
      <c r="AP8" s="308"/>
      <c r="AQ8" s="362"/>
    </row>
    <row r="9" spans="1:45" s="5" customFormat="1" ht="15" x14ac:dyDescent="0.2">
      <c r="A9" s="348" t="s">
        <v>113</v>
      </c>
      <c r="B9" s="351">
        <v>1</v>
      </c>
      <c r="C9" s="354" t="s">
        <v>122</v>
      </c>
      <c r="D9" s="357" t="s">
        <v>117</v>
      </c>
      <c r="E9" s="357">
        <v>463</v>
      </c>
      <c r="F9" s="357">
        <v>177</v>
      </c>
      <c r="G9" s="37" t="s">
        <v>9</v>
      </c>
      <c r="H9" s="72">
        <v>100</v>
      </c>
      <c r="I9" s="89">
        <v>0</v>
      </c>
      <c r="J9" s="71"/>
      <c r="K9" s="72"/>
      <c r="L9" s="72"/>
      <c r="M9" s="71">
        <v>0</v>
      </c>
      <c r="N9" s="72"/>
      <c r="O9" s="72"/>
      <c r="P9" s="72"/>
      <c r="Q9" s="72"/>
      <c r="R9" s="72">
        <v>50</v>
      </c>
      <c r="S9" s="72"/>
      <c r="T9" s="72"/>
      <c r="U9" s="72"/>
      <c r="V9" s="72"/>
      <c r="W9" s="72">
        <v>50</v>
      </c>
      <c r="X9" s="72"/>
      <c r="Y9" s="72"/>
      <c r="Z9" s="72"/>
      <c r="AA9" s="72"/>
      <c r="AB9" s="71">
        <v>0</v>
      </c>
      <c r="AC9" s="17"/>
      <c r="AD9" s="17"/>
      <c r="AE9" s="17"/>
      <c r="AF9" s="17"/>
      <c r="AG9" s="13"/>
      <c r="AH9" s="13"/>
      <c r="AI9" s="66"/>
      <c r="AJ9" s="151"/>
      <c r="AK9" s="152"/>
      <c r="AL9" s="153"/>
      <c r="AM9" s="368"/>
      <c r="AN9" s="371"/>
      <c r="AO9" s="371"/>
      <c r="AP9" s="371"/>
      <c r="AQ9" s="374"/>
    </row>
    <row r="10" spans="1:45" s="5" customFormat="1" ht="15" x14ac:dyDescent="0.2">
      <c r="A10" s="349"/>
      <c r="B10" s="352"/>
      <c r="C10" s="355"/>
      <c r="D10" s="358"/>
      <c r="E10" s="358"/>
      <c r="F10" s="358"/>
      <c r="G10" s="38" t="s">
        <v>10</v>
      </c>
      <c r="H10" s="63">
        <v>313800000</v>
      </c>
      <c r="I10" s="90"/>
      <c r="J10" s="63"/>
      <c r="K10" s="63"/>
      <c r="L10" s="63"/>
      <c r="M10" s="63"/>
      <c r="N10" s="63"/>
      <c r="O10" s="63"/>
      <c r="P10" s="63"/>
      <c r="Q10" s="63"/>
      <c r="R10" s="73">
        <v>159500000</v>
      </c>
      <c r="S10" s="63"/>
      <c r="T10" s="63"/>
      <c r="U10" s="63"/>
      <c r="V10" s="63"/>
      <c r="W10" s="73">
        <v>154800000</v>
      </c>
      <c r="X10" s="63"/>
      <c r="Y10" s="63"/>
      <c r="Z10" s="63"/>
      <c r="AA10" s="63"/>
      <c r="AB10" s="63"/>
      <c r="AC10" s="62"/>
      <c r="AD10" s="62"/>
      <c r="AE10" s="62"/>
      <c r="AF10" s="62"/>
      <c r="AG10" s="62"/>
      <c r="AH10" s="62"/>
      <c r="AI10" s="67"/>
      <c r="AJ10" s="144"/>
      <c r="AK10" s="154"/>
      <c r="AL10" s="155"/>
      <c r="AM10" s="369"/>
      <c r="AN10" s="372"/>
      <c r="AO10" s="372"/>
      <c r="AP10" s="372"/>
      <c r="AQ10" s="375"/>
    </row>
    <row r="11" spans="1:45" s="5" customFormat="1" ht="18" x14ac:dyDescent="0.2">
      <c r="A11" s="349"/>
      <c r="B11" s="352"/>
      <c r="C11" s="355"/>
      <c r="D11" s="358"/>
      <c r="E11" s="358"/>
      <c r="F11" s="358"/>
      <c r="G11" s="38" t="s">
        <v>11</v>
      </c>
      <c r="H11" s="74"/>
      <c r="I11" s="91"/>
      <c r="J11" s="74"/>
      <c r="K11" s="74"/>
      <c r="L11" s="74"/>
      <c r="M11" s="74"/>
      <c r="N11" s="74"/>
      <c r="O11" s="74"/>
      <c r="P11" s="74"/>
      <c r="Q11" s="74"/>
      <c r="R11" s="74"/>
      <c r="S11" s="74"/>
      <c r="T11" s="74"/>
      <c r="U11" s="74"/>
      <c r="V11" s="74"/>
      <c r="W11" s="74"/>
      <c r="X11" s="74"/>
      <c r="Y11" s="74"/>
      <c r="Z11" s="74"/>
      <c r="AA11" s="74"/>
      <c r="AB11" s="74"/>
      <c r="AC11" s="18"/>
      <c r="AD11" s="18"/>
      <c r="AE11" s="18"/>
      <c r="AF11" s="18"/>
      <c r="AG11" s="19"/>
      <c r="AH11" s="19"/>
      <c r="AI11" s="67"/>
      <c r="AJ11" s="144"/>
      <c r="AK11" s="154"/>
      <c r="AL11" s="155"/>
      <c r="AM11" s="369"/>
      <c r="AN11" s="372"/>
      <c r="AO11" s="372"/>
      <c r="AP11" s="372"/>
      <c r="AQ11" s="375"/>
    </row>
    <row r="12" spans="1:45" s="5" customFormat="1" ht="18" x14ac:dyDescent="0.2">
      <c r="A12" s="349"/>
      <c r="B12" s="352"/>
      <c r="C12" s="355"/>
      <c r="D12" s="358"/>
      <c r="E12" s="358"/>
      <c r="F12" s="358"/>
      <c r="G12" s="38" t="s">
        <v>12</v>
      </c>
      <c r="H12" s="74"/>
      <c r="I12" s="91"/>
      <c r="J12" s="74"/>
      <c r="K12" s="74"/>
      <c r="L12" s="74"/>
      <c r="M12" s="74"/>
      <c r="N12" s="74"/>
      <c r="O12" s="74"/>
      <c r="P12" s="74"/>
      <c r="Q12" s="74"/>
      <c r="R12" s="74"/>
      <c r="S12" s="74"/>
      <c r="T12" s="74"/>
      <c r="U12" s="74"/>
      <c r="V12" s="74"/>
      <c r="W12" s="74"/>
      <c r="X12" s="74"/>
      <c r="Y12" s="74"/>
      <c r="Z12" s="74"/>
      <c r="AA12" s="74"/>
      <c r="AB12" s="74"/>
      <c r="AC12" s="18"/>
      <c r="AD12" s="18"/>
      <c r="AE12" s="18"/>
      <c r="AF12" s="18"/>
      <c r="AG12" s="62"/>
      <c r="AH12" s="62"/>
      <c r="AI12" s="67"/>
      <c r="AJ12" s="144"/>
      <c r="AK12" s="154"/>
      <c r="AL12" s="155"/>
      <c r="AM12" s="369"/>
      <c r="AN12" s="372"/>
      <c r="AO12" s="372"/>
      <c r="AP12" s="372"/>
      <c r="AQ12" s="375"/>
    </row>
    <row r="13" spans="1:45" s="5" customFormat="1" ht="15" x14ac:dyDescent="0.2">
      <c r="A13" s="349"/>
      <c r="B13" s="352"/>
      <c r="C13" s="355"/>
      <c r="D13" s="358"/>
      <c r="E13" s="358"/>
      <c r="F13" s="358"/>
      <c r="G13" s="38" t="s">
        <v>13</v>
      </c>
      <c r="H13" s="75">
        <v>100</v>
      </c>
      <c r="I13" s="82"/>
      <c r="J13" s="75"/>
      <c r="K13" s="75"/>
      <c r="L13" s="75"/>
      <c r="M13" s="75"/>
      <c r="N13" s="75"/>
      <c r="O13" s="75"/>
      <c r="P13" s="75"/>
      <c r="Q13" s="75"/>
      <c r="R13" s="75"/>
      <c r="S13" s="75"/>
      <c r="T13" s="75"/>
      <c r="U13" s="75"/>
      <c r="V13" s="75"/>
      <c r="W13" s="75"/>
      <c r="X13" s="75"/>
      <c r="Y13" s="75"/>
      <c r="Z13" s="75"/>
      <c r="AA13" s="75"/>
      <c r="AB13" s="75"/>
      <c r="AC13" s="20"/>
      <c r="AD13" s="20"/>
      <c r="AE13" s="20"/>
      <c r="AF13" s="20"/>
      <c r="AG13" s="19"/>
      <c r="AH13" s="19"/>
      <c r="AI13" s="67"/>
      <c r="AJ13" s="144"/>
      <c r="AK13" s="154"/>
      <c r="AL13" s="155"/>
      <c r="AM13" s="369"/>
      <c r="AN13" s="372"/>
      <c r="AO13" s="372"/>
      <c r="AP13" s="372"/>
      <c r="AQ13" s="375"/>
    </row>
    <row r="14" spans="1:45" s="5" customFormat="1" thickBot="1" x14ac:dyDescent="0.25">
      <c r="A14" s="349"/>
      <c r="B14" s="353"/>
      <c r="C14" s="356"/>
      <c r="D14" s="359"/>
      <c r="E14" s="359"/>
      <c r="F14" s="359"/>
      <c r="G14" s="39" t="s">
        <v>14</v>
      </c>
      <c r="H14" s="77">
        <f>H10</f>
        <v>313800000</v>
      </c>
      <c r="I14" s="92">
        <v>0</v>
      </c>
      <c r="J14" s="76"/>
      <c r="K14" s="77"/>
      <c r="L14" s="77"/>
      <c r="M14" s="76">
        <v>0</v>
      </c>
      <c r="N14" s="77"/>
      <c r="O14" s="77"/>
      <c r="P14" s="77"/>
      <c r="Q14" s="77"/>
      <c r="R14" s="78">
        <f>R10</f>
        <v>159500000</v>
      </c>
      <c r="S14" s="77"/>
      <c r="T14" s="77"/>
      <c r="U14" s="77"/>
      <c r="V14" s="77"/>
      <c r="W14" s="78">
        <f>W10</f>
        <v>154800000</v>
      </c>
      <c r="X14" s="77"/>
      <c r="Y14" s="77"/>
      <c r="Z14" s="77"/>
      <c r="AA14" s="77"/>
      <c r="AB14" s="76">
        <v>0</v>
      </c>
      <c r="AC14" s="68"/>
      <c r="AD14" s="68"/>
      <c r="AE14" s="68"/>
      <c r="AF14" s="68"/>
      <c r="AG14" s="69"/>
      <c r="AH14" s="69"/>
      <c r="AI14" s="70"/>
      <c r="AJ14" s="156"/>
      <c r="AK14" s="157"/>
      <c r="AL14" s="158"/>
      <c r="AM14" s="370"/>
      <c r="AN14" s="373"/>
      <c r="AO14" s="373"/>
      <c r="AP14" s="373"/>
      <c r="AQ14" s="376"/>
    </row>
    <row r="15" spans="1:45" s="5" customFormat="1" ht="15" customHeight="1" x14ac:dyDescent="0.2">
      <c r="A15" s="349"/>
      <c r="B15" s="351">
        <v>2</v>
      </c>
      <c r="C15" s="377" t="s">
        <v>114</v>
      </c>
      <c r="D15" s="357" t="s">
        <v>117</v>
      </c>
      <c r="E15" s="357">
        <v>436</v>
      </c>
      <c r="F15" s="357">
        <v>177</v>
      </c>
      <c r="G15" s="37" t="s">
        <v>9</v>
      </c>
      <c r="H15" s="72">
        <v>100</v>
      </c>
      <c r="I15" s="71">
        <v>10</v>
      </c>
      <c r="J15" s="71">
        <v>10</v>
      </c>
      <c r="K15" s="71">
        <v>10</v>
      </c>
      <c r="L15" s="71">
        <v>10</v>
      </c>
      <c r="M15" s="71">
        <v>20</v>
      </c>
      <c r="N15" s="71"/>
      <c r="O15" s="71"/>
      <c r="P15" s="71"/>
      <c r="Q15" s="71"/>
      <c r="R15" s="71">
        <v>40</v>
      </c>
      <c r="S15" s="71"/>
      <c r="T15" s="71"/>
      <c r="U15" s="71"/>
      <c r="V15" s="71"/>
      <c r="W15" s="71">
        <v>20</v>
      </c>
      <c r="X15" s="71"/>
      <c r="Y15" s="71"/>
      <c r="Z15" s="71"/>
      <c r="AA15" s="71"/>
      <c r="AB15" s="71">
        <v>10</v>
      </c>
      <c r="AC15" s="17"/>
      <c r="AD15" s="17"/>
      <c r="AE15" s="17"/>
      <c r="AF15" s="17"/>
      <c r="AG15" s="13"/>
      <c r="AH15" s="13"/>
      <c r="AI15" s="66"/>
      <c r="AJ15" s="159">
        <v>10</v>
      </c>
      <c r="AK15" s="159">
        <v>10</v>
      </c>
      <c r="AL15" s="160">
        <v>0.1</v>
      </c>
      <c r="AM15" s="380" t="s">
        <v>304</v>
      </c>
      <c r="AN15" s="386" t="s">
        <v>206</v>
      </c>
      <c r="AO15" s="386" t="s">
        <v>206</v>
      </c>
      <c r="AP15" s="380" t="s">
        <v>305</v>
      </c>
      <c r="AQ15" s="383" t="s">
        <v>306</v>
      </c>
    </row>
    <row r="16" spans="1:45" s="5" customFormat="1" ht="15" x14ac:dyDescent="0.2">
      <c r="A16" s="349"/>
      <c r="B16" s="352"/>
      <c r="C16" s="378"/>
      <c r="D16" s="358"/>
      <c r="E16" s="358"/>
      <c r="F16" s="358"/>
      <c r="G16" s="38" t="s">
        <v>10</v>
      </c>
      <c r="H16" s="111">
        <v>6416097204.9791946</v>
      </c>
      <c r="I16" s="96">
        <v>686407000</v>
      </c>
      <c r="J16" s="73">
        <v>686407000</v>
      </c>
      <c r="K16" s="63">
        <v>487401997</v>
      </c>
      <c r="L16" s="63">
        <v>449078460</v>
      </c>
      <c r="M16" s="73">
        <v>1786327250.1500001</v>
      </c>
      <c r="N16" s="63"/>
      <c r="O16" s="63"/>
      <c r="P16" s="63"/>
      <c r="Q16" s="63"/>
      <c r="R16" s="73">
        <v>1473493612.6574998</v>
      </c>
      <c r="S16" s="63"/>
      <c r="T16" s="63"/>
      <c r="U16" s="63"/>
      <c r="V16" s="63"/>
      <c r="W16" s="73">
        <v>1547168293.29038</v>
      </c>
      <c r="X16" s="63"/>
      <c r="Y16" s="63"/>
      <c r="Z16" s="63"/>
      <c r="AA16" s="63"/>
      <c r="AB16" s="73">
        <v>922701048.88131869</v>
      </c>
      <c r="AC16" s="62"/>
      <c r="AD16" s="62"/>
      <c r="AE16" s="62"/>
      <c r="AF16" s="62"/>
      <c r="AG16" s="62"/>
      <c r="AH16" s="62"/>
      <c r="AI16" s="67"/>
      <c r="AJ16" s="142">
        <v>449078460</v>
      </c>
      <c r="AK16" s="143">
        <v>0.92137180964402166</v>
      </c>
      <c r="AL16" s="143">
        <v>7.2232877591156555E-2</v>
      </c>
      <c r="AM16" s="381"/>
      <c r="AN16" s="387"/>
      <c r="AO16" s="387"/>
      <c r="AP16" s="381"/>
      <c r="AQ16" s="384"/>
      <c r="AR16" s="59"/>
      <c r="AS16" s="55"/>
    </row>
    <row r="17" spans="1:44" s="5" customFormat="1" ht="18" x14ac:dyDescent="0.2">
      <c r="A17" s="349"/>
      <c r="B17" s="352"/>
      <c r="C17" s="378"/>
      <c r="D17" s="358"/>
      <c r="E17" s="358"/>
      <c r="F17" s="358"/>
      <c r="G17" s="38" t="s">
        <v>11</v>
      </c>
      <c r="H17" s="74"/>
      <c r="I17" s="91"/>
      <c r="J17" s="74"/>
      <c r="K17" s="74"/>
      <c r="L17" s="74"/>
      <c r="M17" s="74"/>
      <c r="N17" s="74"/>
      <c r="O17" s="74"/>
      <c r="P17" s="74"/>
      <c r="Q17" s="74"/>
      <c r="R17" s="74"/>
      <c r="S17" s="74"/>
      <c r="T17" s="74"/>
      <c r="U17" s="74"/>
      <c r="V17" s="74"/>
      <c r="W17" s="74"/>
      <c r="X17" s="74"/>
      <c r="Y17" s="74"/>
      <c r="Z17" s="74"/>
      <c r="AA17" s="74"/>
      <c r="AB17" s="74"/>
      <c r="AC17" s="18"/>
      <c r="AD17" s="18"/>
      <c r="AE17" s="18"/>
      <c r="AF17" s="18"/>
      <c r="AG17" s="19"/>
      <c r="AH17" s="19"/>
      <c r="AI17" s="67"/>
      <c r="AJ17" s="144"/>
      <c r="AK17" s="143"/>
      <c r="AL17" s="143"/>
      <c r="AM17" s="381"/>
      <c r="AN17" s="387"/>
      <c r="AO17" s="387"/>
      <c r="AP17" s="381"/>
      <c r="AQ17" s="384"/>
    </row>
    <row r="18" spans="1:44" s="5" customFormat="1" ht="18" x14ac:dyDescent="0.2">
      <c r="A18" s="349"/>
      <c r="B18" s="352"/>
      <c r="C18" s="378"/>
      <c r="D18" s="358"/>
      <c r="E18" s="358"/>
      <c r="F18" s="358"/>
      <c r="G18" s="38" t="s">
        <v>12</v>
      </c>
      <c r="H18" s="79"/>
      <c r="I18" s="91"/>
      <c r="J18" s="79"/>
      <c r="K18" s="79"/>
      <c r="L18" s="79"/>
      <c r="M18" s="79"/>
      <c r="N18" s="79"/>
      <c r="O18" s="79"/>
      <c r="P18" s="79"/>
      <c r="Q18" s="79"/>
      <c r="R18" s="79"/>
      <c r="S18" s="79"/>
      <c r="T18" s="79"/>
      <c r="U18" s="79"/>
      <c r="V18" s="79"/>
      <c r="W18" s="79"/>
      <c r="X18" s="79"/>
      <c r="Y18" s="79"/>
      <c r="Z18" s="79"/>
      <c r="AA18" s="79"/>
      <c r="AB18" s="79"/>
      <c r="AC18" s="21"/>
      <c r="AD18" s="21"/>
      <c r="AE18" s="21"/>
      <c r="AF18" s="21"/>
      <c r="AG18" s="62"/>
      <c r="AH18" s="62"/>
      <c r="AI18" s="62"/>
      <c r="AJ18" s="144"/>
      <c r="AK18" s="143"/>
      <c r="AL18" s="143"/>
      <c r="AM18" s="381"/>
      <c r="AN18" s="387"/>
      <c r="AO18" s="387"/>
      <c r="AP18" s="381"/>
      <c r="AQ18" s="384"/>
    </row>
    <row r="19" spans="1:44" s="5" customFormat="1" ht="15" x14ac:dyDescent="0.2">
      <c r="A19" s="349"/>
      <c r="B19" s="352"/>
      <c r="C19" s="378"/>
      <c r="D19" s="358"/>
      <c r="E19" s="358"/>
      <c r="F19" s="358"/>
      <c r="G19" s="38" t="s">
        <v>13</v>
      </c>
      <c r="H19" s="75">
        <f>+H15+H17</f>
        <v>100</v>
      </c>
      <c r="I19" s="82">
        <f t="shared" ref="I19:AB19" si="0">+I15+I17</f>
        <v>10</v>
      </c>
      <c r="J19" s="75">
        <v>10</v>
      </c>
      <c r="K19" s="75">
        <v>10</v>
      </c>
      <c r="L19" s="75">
        <v>10</v>
      </c>
      <c r="M19" s="75">
        <f t="shared" si="0"/>
        <v>20</v>
      </c>
      <c r="N19" s="75">
        <f t="shared" si="0"/>
        <v>0</v>
      </c>
      <c r="O19" s="75">
        <f t="shared" si="0"/>
        <v>0</v>
      </c>
      <c r="P19" s="75">
        <f t="shared" si="0"/>
        <v>0</v>
      </c>
      <c r="Q19" s="75">
        <f t="shared" si="0"/>
        <v>0</v>
      </c>
      <c r="R19" s="75">
        <f t="shared" si="0"/>
        <v>40</v>
      </c>
      <c r="S19" s="75">
        <f t="shared" si="0"/>
        <v>0</v>
      </c>
      <c r="T19" s="75">
        <f t="shared" si="0"/>
        <v>0</v>
      </c>
      <c r="U19" s="75">
        <f t="shared" si="0"/>
        <v>0</v>
      </c>
      <c r="V19" s="75">
        <f t="shared" si="0"/>
        <v>0</v>
      </c>
      <c r="W19" s="75">
        <v>90</v>
      </c>
      <c r="X19" s="75"/>
      <c r="Y19" s="75">
        <f t="shared" si="0"/>
        <v>0</v>
      </c>
      <c r="Z19" s="75">
        <f t="shared" si="0"/>
        <v>0</v>
      </c>
      <c r="AA19" s="75">
        <f t="shared" si="0"/>
        <v>0</v>
      </c>
      <c r="AB19" s="75">
        <f t="shared" si="0"/>
        <v>10</v>
      </c>
      <c r="AC19" s="20"/>
      <c r="AD19" s="20"/>
      <c r="AE19" s="20"/>
      <c r="AF19" s="20"/>
      <c r="AG19" s="19"/>
      <c r="AH19" s="19"/>
      <c r="AI19" s="67"/>
      <c r="AJ19" s="161">
        <v>10</v>
      </c>
      <c r="AK19" s="162">
        <v>1</v>
      </c>
      <c r="AL19" s="162">
        <v>0.1</v>
      </c>
      <c r="AM19" s="381"/>
      <c r="AN19" s="387"/>
      <c r="AO19" s="387"/>
      <c r="AP19" s="381"/>
      <c r="AQ19" s="384"/>
    </row>
    <row r="20" spans="1:44" s="5" customFormat="1" thickBot="1" x14ac:dyDescent="0.25">
      <c r="A20" s="350"/>
      <c r="B20" s="353"/>
      <c r="C20" s="379"/>
      <c r="D20" s="359"/>
      <c r="E20" s="359"/>
      <c r="F20" s="359"/>
      <c r="G20" s="39" t="s">
        <v>14</v>
      </c>
      <c r="H20" s="76">
        <f>H16</f>
        <v>6416097204.9791946</v>
      </c>
      <c r="I20" s="92">
        <f>I16</f>
        <v>686407000</v>
      </c>
      <c r="J20" s="76">
        <v>686407000</v>
      </c>
      <c r="K20" s="76">
        <v>487401997</v>
      </c>
      <c r="L20" s="76">
        <v>449078460</v>
      </c>
      <c r="M20" s="76">
        <f t="shared" ref="M20:AB20" si="1">M16</f>
        <v>1786327250.1500001</v>
      </c>
      <c r="N20" s="76">
        <f t="shared" si="1"/>
        <v>0</v>
      </c>
      <c r="O20" s="76">
        <f t="shared" si="1"/>
        <v>0</v>
      </c>
      <c r="P20" s="76">
        <f t="shared" si="1"/>
        <v>0</v>
      </c>
      <c r="Q20" s="76">
        <f t="shared" si="1"/>
        <v>0</v>
      </c>
      <c r="R20" s="76">
        <f t="shared" si="1"/>
        <v>1473493612.6574998</v>
      </c>
      <c r="S20" s="76">
        <f t="shared" si="1"/>
        <v>0</v>
      </c>
      <c r="T20" s="76">
        <f t="shared" si="1"/>
        <v>0</v>
      </c>
      <c r="U20" s="76">
        <f t="shared" si="1"/>
        <v>0</v>
      </c>
      <c r="V20" s="76">
        <f t="shared" si="1"/>
        <v>0</v>
      </c>
      <c r="W20" s="73">
        <f>W16</f>
        <v>1547168293.29038</v>
      </c>
      <c r="X20" s="76"/>
      <c r="Y20" s="76">
        <f t="shared" si="1"/>
        <v>0</v>
      </c>
      <c r="Z20" s="76">
        <f t="shared" si="1"/>
        <v>0</v>
      </c>
      <c r="AA20" s="76">
        <f t="shared" si="1"/>
        <v>0</v>
      </c>
      <c r="AB20" s="76">
        <f t="shared" si="1"/>
        <v>922701048.88131869</v>
      </c>
      <c r="AC20" s="69"/>
      <c r="AD20" s="69"/>
      <c r="AE20" s="69"/>
      <c r="AF20" s="69"/>
      <c r="AG20" s="69"/>
      <c r="AH20" s="69"/>
      <c r="AI20" s="70"/>
      <c r="AJ20" s="145">
        <v>449078460</v>
      </c>
      <c r="AK20" s="146">
        <v>0.92137180964402166</v>
      </c>
      <c r="AL20" s="146">
        <v>7.2232877591156555E-2</v>
      </c>
      <c r="AM20" s="382"/>
      <c r="AN20" s="388"/>
      <c r="AO20" s="388"/>
      <c r="AP20" s="382"/>
      <c r="AQ20" s="385"/>
      <c r="AR20" s="55"/>
    </row>
    <row r="21" spans="1:44" s="5" customFormat="1" ht="15" customHeight="1" x14ac:dyDescent="0.2">
      <c r="A21" s="348" t="s">
        <v>123</v>
      </c>
      <c r="B21" s="351">
        <v>3</v>
      </c>
      <c r="C21" s="357" t="s">
        <v>176</v>
      </c>
      <c r="D21" s="357" t="s">
        <v>116</v>
      </c>
      <c r="E21" s="357">
        <v>462</v>
      </c>
      <c r="F21" s="357">
        <v>177</v>
      </c>
      <c r="G21" s="37" t="s">
        <v>9</v>
      </c>
      <c r="H21" s="75">
        <v>100</v>
      </c>
      <c r="I21" s="82">
        <v>2</v>
      </c>
      <c r="J21" s="80">
        <v>2</v>
      </c>
      <c r="K21" s="72">
        <v>2</v>
      </c>
      <c r="L21" s="72">
        <v>2</v>
      </c>
      <c r="M21" s="72">
        <v>33</v>
      </c>
      <c r="N21" s="72"/>
      <c r="O21" s="72"/>
      <c r="P21" s="72"/>
      <c r="Q21" s="72"/>
      <c r="R21" s="72">
        <v>74</v>
      </c>
      <c r="S21" s="72"/>
      <c r="T21" s="72"/>
      <c r="U21" s="72"/>
      <c r="V21" s="72"/>
      <c r="W21" s="72">
        <v>94</v>
      </c>
      <c r="X21" s="72"/>
      <c r="Y21" s="72"/>
      <c r="Z21" s="72"/>
      <c r="AA21" s="72"/>
      <c r="AB21" s="72">
        <v>100</v>
      </c>
      <c r="AC21" s="17"/>
      <c r="AD21" s="17"/>
      <c r="AE21" s="17"/>
      <c r="AF21" s="17"/>
      <c r="AG21" s="13"/>
      <c r="AH21" s="13"/>
      <c r="AI21" s="66"/>
      <c r="AJ21" s="159">
        <v>1.1000000000000001</v>
      </c>
      <c r="AK21" s="160">
        <v>0.55000000000000004</v>
      </c>
      <c r="AL21" s="160">
        <v>1.1000000000000001E-2</v>
      </c>
      <c r="AM21" s="380" t="s">
        <v>307</v>
      </c>
      <c r="AN21" s="380" t="s">
        <v>308</v>
      </c>
      <c r="AO21" s="380" t="s">
        <v>309</v>
      </c>
      <c r="AP21" s="380" t="s">
        <v>265</v>
      </c>
      <c r="AQ21" s="383" t="s">
        <v>310</v>
      </c>
    </row>
    <row r="22" spans="1:44" s="5" customFormat="1" ht="15" x14ac:dyDescent="0.2">
      <c r="A22" s="349"/>
      <c r="B22" s="352"/>
      <c r="C22" s="358"/>
      <c r="D22" s="358"/>
      <c r="E22" s="358"/>
      <c r="F22" s="358"/>
      <c r="G22" s="38" t="s">
        <v>10</v>
      </c>
      <c r="H22" s="63">
        <v>3977194371.4475751</v>
      </c>
      <c r="I22" s="93">
        <v>279439153</v>
      </c>
      <c r="J22" s="73">
        <v>279439153</v>
      </c>
      <c r="K22" s="63">
        <v>408364271</v>
      </c>
      <c r="L22" s="63">
        <v>395492725</v>
      </c>
      <c r="M22" s="73">
        <v>3266079521.1999998</v>
      </c>
      <c r="N22" s="63"/>
      <c r="O22" s="63"/>
      <c r="P22" s="63"/>
      <c r="Q22" s="63"/>
      <c r="R22" s="73">
        <v>172883497.26000002</v>
      </c>
      <c r="S22" s="63"/>
      <c r="T22" s="63"/>
      <c r="U22" s="63"/>
      <c r="V22" s="63"/>
      <c r="W22" s="73">
        <v>180027672.12300003</v>
      </c>
      <c r="X22" s="63"/>
      <c r="Y22" s="63"/>
      <c r="Z22" s="63"/>
      <c r="AA22" s="63"/>
      <c r="AB22" s="73">
        <v>78764527.864574999</v>
      </c>
      <c r="AC22" s="62"/>
      <c r="AD22" s="62"/>
      <c r="AE22" s="62"/>
      <c r="AF22" s="62"/>
      <c r="AG22" s="62"/>
      <c r="AH22" s="62"/>
      <c r="AI22" s="67"/>
      <c r="AJ22" s="142">
        <v>395492725</v>
      </c>
      <c r="AK22" s="143">
        <v>0.96848023464814825</v>
      </c>
      <c r="AL22" s="143">
        <v>9.6317880193086611E-2</v>
      </c>
      <c r="AM22" s="381"/>
      <c r="AN22" s="381"/>
      <c r="AO22" s="381"/>
      <c r="AP22" s="381"/>
      <c r="AQ22" s="384"/>
      <c r="AR22" s="54"/>
    </row>
    <row r="23" spans="1:44" s="5" customFormat="1" ht="18" x14ac:dyDescent="0.2">
      <c r="A23" s="349"/>
      <c r="B23" s="352"/>
      <c r="C23" s="358"/>
      <c r="D23" s="358"/>
      <c r="E23" s="358"/>
      <c r="F23" s="358"/>
      <c r="G23" s="38" t="s">
        <v>11</v>
      </c>
      <c r="H23" s="74"/>
      <c r="I23" s="91"/>
      <c r="J23" s="74"/>
      <c r="K23" s="74"/>
      <c r="L23" s="74"/>
      <c r="M23" s="74"/>
      <c r="N23" s="74"/>
      <c r="O23" s="74"/>
      <c r="P23" s="74"/>
      <c r="Q23" s="74"/>
      <c r="R23" s="74"/>
      <c r="S23" s="74"/>
      <c r="T23" s="74"/>
      <c r="U23" s="74"/>
      <c r="V23" s="74"/>
      <c r="W23" s="74"/>
      <c r="X23" s="74"/>
      <c r="Y23" s="74"/>
      <c r="Z23" s="74"/>
      <c r="AA23" s="74"/>
      <c r="AB23" s="74"/>
      <c r="AC23" s="18"/>
      <c r="AD23" s="18"/>
      <c r="AE23" s="18"/>
      <c r="AF23" s="18"/>
      <c r="AG23" s="19"/>
      <c r="AH23" s="19"/>
      <c r="AI23" s="67"/>
      <c r="AJ23" s="144"/>
      <c r="AK23" s="143"/>
      <c r="AL23" s="143"/>
      <c r="AM23" s="381"/>
      <c r="AN23" s="381"/>
      <c r="AO23" s="381"/>
      <c r="AP23" s="381"/>
      <c r="AQ23" s="384"/>
    </row>
    <row r="24" spans="1:44" s="5" customFormat="1" ht="18" x14ac:dyDescent="0.2">
      <c r="A24" s="349"/>
      <c r="B24" s="352"/>
      <c r="C24" s="358"/>
      <c r="D24" s="358"/>
      <c r="E24" s="358"/>
      <c r="F24" s="358"/>
      <c r="G24" s="38" t="s">
        <v>12</v>
      </c>
      <c r="H24" s="79"/>
      <c r="I24" s="91"/>
      <c r="J24" s="79"/>
      <c r="K24" s="79"/>
      <c r="L24" s="79"/>
      <c r="M24" s="79"/>
      <c r="N24" s="79"/>
      <c r="O24" s="79"/>
      <c r="P24" s="79"/>
      <c r="Q24" s="79"/>
      <c r="R24" s="79"/>
      <c r="S24" s="79"/>
      <c r="T24" s="79"/>
      <c r="U24" s="79"/>
      <c r="V24" s="79"/>
      <c r="W24" s="79"/>
      <c r="X24" s="79"/>
      <c r="Y24" s="79"/>
      <c r="Z24" s="79"/>
      <c r="AA24" s="79"/>
      <c r="AB24" s="79"/>
      <c r="AC24" s="21"/>
      <c r="AD24" s="21"/>
      <c r="AE24" s="21"/>
      <c r="AF24" s="21"/>
      <c r="AG24" s="62"/>
      <c r="AH24" s="62"/>
      <c r="AI24" s="62"/>
      <c r="AJ24" s="144"/>
      <c r="AK24" s="143"/>
      <c r="AL24" s="143"/>
      <c r="AM24" s="381"/>
      <c r="AN24" s="381"/>
      <c r="AO24" s="381"/>
      <c r="AP24" s="381"/>
      <c r="AQ24" s="384"/>
    </row>
    <row r="25" spans="1:44" s="5" customFormat="1" ht="15" x14ac:dyDescent="0.2">
      <c r="A25" s="349"/>
      <c r="B25" s="352"/>
      <c r="C25" s="358"/>
      <c r="D25" s="358"/>
      <c r="E25" s="358"/>
      <c r="F25" s="358"/>
      <c r="G25" s="38" t="s">
        <v>13</v>
      </c>
      <c r="H25" s="75">
        <f>+H21+H23</f>
        <v>100</v>
      </c>
      <c r="I25" s="82">
        <f t="shared" ref="I25:AB25" si="2">+I21+I23</f>
        <v>2</v>
      </c>
      <c r="J25" s="75">
        <v>2</v>
      </c>
      <c r="K25" s="75">
        <v>2</v>
      </c>
      <c r="L25" s="75">
        <v>2</v>
      </c>
      <c r="M25" s="75">
        <f t="shared" si="2"/>
        <v>33</v>
      </c>
      <c r="N25" s="75">
        <f t="shared" si="2"/>
        <v>0</v>
      </c>
      <c r="O25" s="75">
        <f t="shared" si="2"/>
        <v>0</v>
      </c>
      <c r="P25" s="75">
        <f t="shared" si="2"/>
        <v>0</v>
      </c>
      <c r="Q25" s="75">
        <f t="shared" si="2"/>
        <v>0</v>
      </c>
      <c r="R25" s="75">
        <f t="shared" si="2"/>
        <v>74</v>
      </c>
      <c r="S25" s="75">
        <f t="shared" si="2"/>
        <v>0</v>
      </c>
      <c r="T25" s="75">
        <f t="shared" si="2"/>
        <v>0</v>
      </c>
      <c r="U25" s="75">
        <f t="shared" si="2"/>
        <v>0</v>
      </c>
      <c r="V25" s="75">
        <f t="shared" si="2"/>
        <v>0</v>
      </c>
      <c r="W25" s="75">
        <v>94</v>
      </c>
      <c r="X25" s="75"/>
      <c r="Y25" s="75">
        <f t="shared" si="2"/>
        <v>0</v>
      </c>
      <c r="Z25" s="75">
        <f t="shared" si="2"/>
        <v>0</v>
      </c>
      <c r="AA25" s="75">
        <f t="shared" si="2"/>
        <v>0</v>
      </c>
      <c r="AB25" s="75">
        <f t="shared" si="2"/>
        <v>100</v>
      </c>
      <c r="AC25" s="20"/>
      <c r="AD25" s="20"/>
      <c r="AE25" s="20"/>
      <c r="AF25" s="20"/>
      <c r="AG25" s="19"/>
      <c r="AH25" s="19"/>
      <c r="AI25" s="67"/>
      <c r="AJ25" s="161">
        <v>1.1000000000000001</v>
      </c>
      <c r="AK25" s="162">
        <v>0.55000000000000004</v>
      </c>
      <c r="AL25" s="162">
        <v>1.1000000000000001E-2</v>
      </c>
      <c r="AM25" s="381"/>
      <c r="AN25" s="381"/>
      <c r="AO25" s="381"/>
      <c r="AP25" s="381"/>
      <c r="AQ25" s="384"/>
    </row>
    <row r="26" spans="1:44" s="5" customFormat="1" thickBot="1" x14ac:dyDescent="0.25">
      <c r="A26" s="349"/>
      <c r="B26" s="353"/>
      <c r="C26" s="359"/>
      <c r="D26" s="359"/>
      <c r="E26" s="359"/>
      <c r="F26" s="359"/>
      <c r="G26" s="39" t="s">
        <v>14</v>
      </c>
      <c r="H26" s="76">
        <f>H22</f>
        <v>3977194371.4475751</v>
      </c>
      <c r="I26" s="92">
        <f t="shared" ref="I26:AB26" si="3">I22</f>
        <v>279439153</v>
      </c>
      <c r="J26" s="76">
        <v>279439153</v>
      </c>
      <c r="K26" s="76">
        <v>408364271</v>
      </c>
      <c r="L26" s="76">
        <v>395492725</v>
      </c>
      <c r="M26" s="76">
        <f t="shared" si="3"/>
        <v>3266079521.1999998</v>
      </c>
      <c r="N26" s="76">
        <f t="shared" si="3"/>
        <v>0</v>
      </c>
      <c r="O26" s="76">
        <f t="shared" si="3"/>
        <v>0</v>
      </c>
      <c r="P26" s="76">
        <f t="shared" si="3"/>
        <v>0</v>
      </c>
      <c r="Q26" s="76">
        <f t="shared" si="3"/>
        <v>0</v>
      </c>
      <c r="R26" s="76">
        <f t="shared" si="3"/>
        <v>172883497.26000002</v>
      </c>
      <c r="S26" s="76">
        <f t="shared" si="3"/>
        <v>0</v>
      </c>
      <c r="T26" s="76">
        <f t="shared" si="3"/>
        <v>0</v>
      </c>
      <c r="U26" s="76">
        <f t="shared" si="3"/>
        <v>0</v>
      </c>
      <c r="V26" s="76">
        <f t="shared" si="3"/>
        <v>0</v>
      </c>
      <c r="W26" s="76">
        <f>W22</f>
        <v>180027672.12300003</v>
      </c>
      <c r="X26" s="76"/>
      <c r="Y26" s="76">
        <f t="shared" si="3"/>
        <v>0</v>
      </c>
      <c r="Z26" s="76">
        <f t="shared" si="3"/>
        <v>0</v>
      </c>
      <c r="AA26" s="76">
        <f t="shared" si="3"/>
        <v>0</v>
      </c>
      <c r="AB26" s="73">
        <f t="shared" si="3"/>
        <v>78764527.864574999</v>
      </c>
      <c r="AC26" s="69"/>
      <c r="AD26" s="69"/>
      <c r="AE26" s="69"/>
      <c r="AF26" s="69"/>
      <c r="AG26" s="69"/>
      <c r="AH26" s="69"/>
      <c r="AI26" s="70"/>
      <c r="AJ26" s="145">
        <v>395492725</v>
      </c>
      <c r="AK26" s="146">
        <v>0.96848023464814825</v>
      </c>
      <c r="AL26" s="146">
        <v>9.6317880193086611E-2</v>
      </c>
      <c r="AM26" s="382"/>
      <c r="AN26" s="382"/>
      <c r="AO26" s="382"/>
      <c r="AP26" s="382"/>
      <c r="AQ26" s="385"/>
      <c r="AR26" s="55"/>
    </row>
    <row r="27" spans="1:44" s="5" customFormat="1" ht="15" customHeight="1" x14ac:dyDescent="0.2">
      <c r="A27" s="349"/>
      <c r="B27" s="351">
        <v>4</v>
      </c>
      <c r="C27" s="357" t="s">
        <v>175</v>
      </c>
      <c r="D27" s="357" t="s">
        <v>115</v>
      </c>
      <c r="E27" s="357">
        <v>462</v>
      </c>
      <c r="F27" s="357">
        <v>177</v>
      </c>
      <c r="G27" s="37" t="s">
        <v>9</v>
      </c>
      <c r="H27" s="72">
        <v>15</v>
      </c>
      <c r="I27" s="81">
        <v>15</v>
      </c>
      <c r="J27" s="72">
        <v>15</v>
      </c>
      <c r="K27" s="72">
        <v>15</v>
      </c>
      <c r="L27" s="72">
        <v>15</v>
      </c>
      <c r="M27" s="72">
        <v>15</v>
      </c>
      <c r="N27" s="72"/>
      <c r="O27" s="72"/>
      <c r="P27" s="72"/>
      <c r="Q27" s="72"/>
      <c r="R27" s="72">
        <v>15</v>
      </c>
      <c r="S27" s="72"/>
      <c r="T27" s="72"/>
      <c r="U27" s="72"/>
      <c r="V27" s="72"/>
      <c r="W27" s="72">
        <v>15</v>
      </c>
      <c r="X27" s="72"/>
      <c r="Y27" s="72"/>
      <c r="Z27" s="72"/>
      <c r="AA27" s="72"/>
      <c r="AB27" s="72">
        <v>15</v>
      </c>
      <c r="AC27" s="17"/>
      <c r="AD27" s="17"/>
      <c r="AE27" s="17"/>
      <c r="AF27" s="17"/>
      <c r="AG27" s="13"/>
      <c r="AH27" s="13"/>
      <c r="AI27" s="66"/>
      <c r="AJ27" s="159">
        <v>15</v>
      </c>
      <c r="AK27" s="160">
        <v>1</v>
      </c>
      <c r="AL27" s="160">
        <v>1</v>
      </c>
      <c r="AM27" s="380" t="s">
        <v>311</v>
      </c>
      <c r="AN27" s="380" t="s">
        <v>312</v>
      </c>
      <c r="AO27" s="380" t="s">
        <v>313</v>
      </c>
      <c r="AP27" s="380" t="s">
        <v>314</v>
      </c>
      <c r="AQ27" s="383" t="s">
        <v>315</v>
      </c>
    </row>
    <row r="28" spans="1:44" s="5" customFormat="1" thickBot="1" x14ac:dyDescent="0.25">
      <c r="A28" s="349"/>
      <c r="B28" s="352"/>
      <c r="C28" s="358"/>
      <c r="D28" s="358"/>
      <c r="E28" s="358"/>
      <c r="F28" s="358"/>
      <c r="G28" s="38" t="s">
        <v>10</v>
      </c>
      <c r="H28" s="63">
        <v>29404346663.186337</v>
      </c>
      <c r="I28" s="93">
        <v>956012090</v>
      </c>
      <c r="J28" s="73">
        <v>1001109210</v>
      </c>
      <c r="K28" s="63">
        <v>1070593101</v>
      </c>
      <c r="L28" s="63">
        <v>1023888298</v>
      </c>
      <c r="M28" s="73">
        <v>6484538167.9333334</v>
      </c>
      <c r="N28" s="63"/>
      <c r="O28" s="63"/>
      <c r="P28" s="63"/>
      <c r="Q28" s="63"/>
      <c r="R28" s="73">
        <v>12209008409.663334</v>
      </c>
      <c r="S28" s="63"/>
      <c r="T28" s="63"/>
      <c r="U28" s="63"/>
      <c r="V28" s="63"/>
      <c r="W28" s="76">
        <v>7569336830.4798336</v>
      </c>
      <c r="X28" s="63"/>
      <c r="Y28" s="63"/>
      <c r="Z28" s="63"/>
      <c r="AA28" s="63"/>
      <c r="AB28" s="76">
        <v>2185451164.9098315</v>
      </c>
      <c r="AC28" s="62"/>
      <c r="AD28" s="62"/>
      <c r="AE28" s="62"/>
      <c r="AF28" s="62"/>
      <c r="AG28" s="62"/>
      <c r="AH28" s="62"/>
      <c r="AI28" s="67"/>
      <c r="AJ28" s="142">
        <v>1023888298</v>
      </c>
      <c r="AK28" s="143">
        <v>0.9563748328320304</v>
      </c>
      <c r="AL28" s="143">
        <v>3.4685822916996789E-2</v>
      </c>
      <c r="AM28" s="381"/>
      <c r="AN28" s="381"/>
      <c r="AO28" s="381"/>
      <c r="AP28" s="381"/>
      <c r="AQ28" s="384"/>
      <c r="AR28" s="54"/>
    </row>
    <row r="29" spans="1:44" s="5" customFormat="1" ht="18" x14ac:dyDescent="0.2">
      <c r="A29" s="349"/>
      <c r="B29" s="352"/>
      <c r="C29" s="358"/>
      <c r="D29" s="358"/>
      <c r="E29" s="358"/>
      <c r="F29" s="358"/>
      <c r="G29" s="38" t="s">
        <v>11</v>
      </c>
      <c r="H29" s="74"/>
      <c r="I29" s="91"/>
      <c r="J29" s="74"/>
      <c r="K29" s="74"/>
      <c r="L29" s="74"/>
      <c r="M29" s="74"/>
      <c r="N29" s="74"/>
      <c r="O29" s="74"/>
      <c r="P29" s="74"/>
      <c r="Q29" s="74"/>
      <c r="R29" s="74"/>
      <c r="S29" s="74"/>
      <c r="T29" s="74"/>
      <c r="U29" s="74"/>
      <c r="V29" s="74"/>
      <c r="W29" s="74"/>
      <c r="X29" s="74"/>
      <c r="Y29" s="74"/>
      <c r="Z29" s="74"/>
      <c r="AA29" s="74"/>
      <c r="AB29" s="74"/>
      <c r="AC29" s="18"/>
      <c r="AD29" s="18"/>
      <c r="AE29" s="18"/>
      <c r="AF29" s="18"/>
      <c r="AG29" s="19"/>
      <c r="AH29" s="19"/>
      <c r="AI29" s="67"/>
      <c r="AJ29" s="144"/>
      <c r="AK29" s="143"/>
      <c r="AL29" s="143"/>
      <c r="AM29" s="381"/>
      <c r="AN29" s="381"/>
      <c r="AO29" s="381"/>
      <c r="AP29" s="381"/>
      <c r="AQ29" s="384"/>
    </row>
    <row r="30" spans="1:44" s="5" customFormat="1" ht="18" x14ac:dyDescent="0.2">
      <c r="A30" s="349"/>
      <c r="B30" s="352"/>
      <c r="C30" s="358"/>
      <c r="D30" s="358"/>
      <c r="E30" s="358"/>
      <c r="F30" s="358"/>
      <c r="G30" s="38" t="s">
        <v>12</v>
      </c>
      <c r="H30" s="79"/>
      <c r="I30" s="91"/>
      <c r="J30" s="79"/>
      <c r="K30" s="79"/>
      <c r="L30" s="79"/>
      <c r="M30" s="79"/>
      <c r="N30" s="79"/>
      <c r="O30" s="79"/>
      <c r="P30" s="79"/>
      <c r="Q30" s="79"/>
      <c r="R30" s="79"/>
      <c r="S30" s="79"/>
      <c r="T30" s="79"/>
      <c r="U30" s="79"/>
      <c r="V30" s="79"/>
      <c r="W30" s="79"/>
      <c r="X30" s="79"/>
      <c r="Y30" s="79"/>
      <c r="Z30" s="79"/>
      <c r="AA30" s="79"/>
      <c r="AB30" s="79"/>
      <c r="AC30" s="21"/>
      <c r="AD30" s="21"/>
      <c r="AE30" s="21"/>
      <c r="AF30" s="21"/>
      <c r="AG30" s="62"/>
      <c r="AH30" s="62"/>
      <c r="AI30" s="62"/>
      <c r="AJ30" s="144"/>
      <c r="AK30" s="143"/>
      <c r="AL30" s="143"/>
      <c r="AM30" s="381"/>
      <c r="AN30" s="381"/>
      <c r="AO30" s="381"/>
      <c r="AP30" s="381"/>
      <c r="AQ30" s="384"/>
    </row>
    <row r="31" spans="1:44" s="5" customFormat="1" ht="15" x14ac:dyDescent="0.2">
      <c r="A31" s="349"/>
      <c r="B31" s="352"/>
      <c r="C31" s="358"/>
      <c r="D31" s="358"/>
      <c r="E31" s="358"/>
      <c r="F31" s="358"/>
      <c r="G31" s="38" t="s">
        <v>13</v>
      </c>
      <c r="H31" s="75">
        <f>+H27+H29</f>
        <v>15</v>
      </c>
      <c r="I31" s="82">
        <f>+I27+I29</f>
        <v>15</v>
      </c>
      <c r="J31" s="75">
        <v>15</v>
      </c>
      <c r="K31" s="75">
        <v>15</v>
      </c>
      <c r="L31" s="75">
        <v>15</v>
      </c>
      <c r="M31" s="75">
        <f>+M27+M29</f>
        <v>15</v>
      </c>
      <c r="N31" s="75"/>
      <c r="O31" s="75"/>
      <c r="P31" s="75"/>
      <c r="Q31" s="75"/>
      <c r="R31" s="75">
        <f>+R27+R29</f>
        <v>15</v>
      </c>
      <c r="S31" s="75"/>
      <c r="T31" s="75"/>
      <c r="U31" s="75"/>
      <c r="V31" s="75"/>
      <c r="W31" s="75">
        <v>15</v>
      </c>
      <c r="X31" s="75"/>
      <c r="Y31" s="75"/>
      <c r="Z31" s="75"/>
      <c r="AA31" s="75"/>
      <c r="AB31" s="75">
        <f>+AB27+AB29</f>
        <v>15</v>
      </c>
      <c r="AC31" s="20"/>
      <c r="AD31" s="20"/>
      <c r="AE31" s="20"/>
      <c r="AF31" s="20"/>
      <c r="AG31" s="19"/>
      <c r="AH31" s="19"/>
      <c r="AI31" s="67"/>
      <c r="AJ31" s="161">
        <v>15</v>
      </c>
      <c r="AK31" s="162">
        <v>1</v>
      </c>
      <c r="AL31" s="162">
        <v>1</v>
      </c>
      <c r="AM31" s="381"/>
      <c r="AN31" s="381"/>
      <c r="AO31" s="381"/>
      <c r="AP31" s="381"/>
      <c r="AQ31" s="384"/>
    </row>
    <row r="32" spans="1:44" s="5" customFormat="1" thickBot="1" x14ac:dyDescent="0.25">
      <c r="A32" s="349"/>
      <c r="B32" s="353"/>
      <c r="C32" s="359"/>
      <c r="D32" s="359"/>
      <c r="E32" s="359"/>
      <c r="F32" s="359"/>
      <c r="G32" s="39" t="s">
        <v>14</v>
      </c>
      <c r="H32" s="76">
        <f>H28</f>
        <v>29404346663.186337</v>
      </c>
      <c r="I32" s="92">
        <f t="shared" ref="I32" si="4">I28</f>
        <v>956012090</v>
      </c>
      <c r="J32" s="76">
        <v>1001109210</v>
      </c>
      <c r="K32" s="76">
        <v>1070593101</v>
      </c>
      <c r="L32" s="76">
        <v>1023888298</v>
      </c>
      <c r="M32" s="76">
        <f t="shared" ref="M32" si="5">M28</f>
        <v>6484538167.9333334</v>
      </c>
      <c r="N32" s="76"/>
      <c r="O32" s="76"/>
      <c r="P32" s="76"/>
      <c r="Q32" s="76"/>
      <c r="R32" s="76">
        <f t="shared" ref="R32:W32" si="6">R28</f>
        <v>12209008409.663334</v>
      </c>
      <c r="S32" s="76">
        <f t="shared" si="6"/>
        <v>0</v>
      </c>
      <c r="T32" s="76">
        <f t="shared" si="6"/>
        <v>0</v>
      </c>
      <c r="U32" s="76">
        <f t="shared" si="6"/>
        <v>0</v>
      </c>
      <c r="V32" s="76">
        <f t="shared" si="6"/>
        <v>0</v>
      </c>
      <c r="W32" s="76">
        <f t="shared" si="6"/>
        <v>7569336830.4798336</v>
      </c>
      <c r="X32" s="76"/>
      <c r="Y32" s="76"/>
      <c r="Z32" s="76"/>
      <c r="AA32" s="76"/>
      <c r="AB32" s="76">
        <f t="shared" ref="AB32" si="7">AB28</f>
        <v>2185451164.9098315</v>
      </c>
      <c r="AC32" s="69"/>
      <c r="AD32" s="69"/>
      <c r="AE32" s="69"/>
      <c r="AF32" s="69"/>
      <c r="AG32" s="69"/>
      <c r="AH32" s="69"/>
      <c r="AI32" s="70"/>
      <c r="AJ32" s="145">
        <v>1023888298</v>
      </c>
      <c r="AK32" s="146">
        <v>0.9563748328320304</v>
      </c>
      <c r="AL32" s="146">
        <v>3.4685822916996789E-2</v>
      </c>
      <c r="AM32" s="382"/>
      <c r="AN32" s="382"/>
      <c r="AO32" s="382"/>
      <c r="AP32" s="382"/>
      <c r="AQ32" s="385"/>
    </row>
    <row r="33" spans="1:44" s="5" customFormat="1" ht="15" customHeight="1" x14ac:dyDescent="0.2">
      <c r="A33" s="349"/>
      <c r="B33" s="351">
        <v>5</v>
      </c>
      <c r="C33" s="357" t="s">
        <v>124</v>
      </c>
      <c r="D33" s="357" t="s">
        <v>116</v>
      </c>
      <c r="E33" s="357">
        <v>464</v>
      </c>
      <c r="F33" s="357">
        <v>177</v>
      </c>
      <c r="G33" s="37" t="s">
        <v>9</v>
      </c>
      <c r="H33" s="72">
        <v>1</v>
      </c>
      <c r="I33" s="81">
        <v>0.2</v>
      </c>
      <c r="J33" s="81">
        <v>0.2</v>
      </c>
      <c r="K33" s="81">
        <v>0.2</v>
      </c>
      <c r="L33" s="72">
        <v>0.2</v>
      </c>
      <c r="M33" s="81">
        <v>0.9</v>
      </c>
      <c r="N33" s="72"/>
      <c r="O33" s="72"/>
      <c r="P33" s="72"/>
      <c r="Q33" s="72"/>
      <c r="R33" s="72">
        <v>1</v>
      </c>
      <c r="S33" s="72"/>
      <c r="T33" s="72"/>
      <c r="U33" s="72"/>
      <c r="V33" s="72"/>
      <c r="W33" s="72">
        <v>0</v>
      </c>
      <c r="X33" s="72"/>
      <c r="Y33" s="72"/>
      <c r="Z33" s="72"/>
      <c r="AA33" s="72"/>
      <c r="AB33" s="72">
        <v>0</v>
      </c>
      <c r="AC33" s="17"/>
      <c r="AD33" s="17"/>
      <c r="AE33" s="17"/>
      <c r="AF33" s="17"/>
      <c r="AG33" s="13"/>
      <c r="AH33" s="13"/>
      <c r="AI33" s="66"/>
      <c r="AJ33" s="159">
        <v>0.2</v>
      </c>
      <c r="AK33" s="160">
        <v>1</v>
      </c>
      <c r="AL33" s="160">
        <v>0.2</v>
      </c>
      <c r="AM33" s="380" t="s">
        <v>316</v>
      </c>
      <c r="AN33" s="386" t="s">
        <v>206</v>
      </c>
      <c r="AO33" s="386" t="s">
        <v>206</v>
      </c>
      <c r="AP33" s="386" t="s">
        <v>206</v>
      </c>
      <c r="AQ33" s="383" t="s">
        <v>317</v>
      </c>
    </row>
    <row r="34" spans="1:44" s="5" customFormat="1" ht="15" x14ac:dyDescent="0.2">
      <c r="A34" s="349"/>
      <c r="B34" s="352"/>
      <c r="C34" s="358"/>
      <c r="D34" s="358"/>
      <c r="E34" s="358"/>
      <c r="F34" s="358"/>
      <c r="G34" s="38" t="s">
        <v>10</v>
      </c>
      <c r="H34" s="63">
        <v>7948635127.54</v>
      </c>
      <c r="I34" s="93">
        <v>293134159</v>
      </c>
      <c r="J34" s="73">
        <v>293134159</v>
      </c>
      <c r="K34" s="63">
        <v>394000000</v>
      </c>
      <c r="L34" s="63">
        <v>393240000</v>
      </c>
      <c r="M34" s="73">
        <v>5424634618.8000002</v>
      </c>
      <c r="N34" s="63"/>
      <c r="O34" s="63"/>
      <c r="P34" s="63"/>
      <c r="Q34" s="63"/>
      <c r="R34" s="73">
        <v>2230866349.7399998</v>
      </c>
      <c r="S34" s="63"/>
      <c r="T34" s="63"/>
      <c r="U34" s="63"/>
      <c r="V34" s="63"/>
      <c r="W34" s="73">
        <v>0</v>
      </c>
      <c r="X34" s="63"/>
      <c r="Y34" s="63"/>
      <c r="Z34" s="63"/>
      <c r="AA34" s="63"/>
      <c r="AB34" s="73">
        <v>0</v>
      </c>
      <c r="AC34" s="62"/>
      <c r="AD34" s="62"/>
      <c r="AE34" s="62"/>
      <c r="AF34" s="62"/>
      <c r="AG34" s="62"/>
      <c r="AH34" s="62"/>
      <c r="AI34" s="67"/>
      <c r="AJ34" s="142">
        <v>393240000</v>
      </c>
      <c r="AK34" s="143">
        <v>0.99807106598984774</v>
      </c>
      <c r="AL34" s="143">
        <v>4.8852717890765437E-2</v>
      </c>
      <c r="AM34" s="381"/>
      <c r="AN34" s="387"/>
      <c r="AO34" s="387"/>
      <c r="AP34" s="387"/>
      <c r="AQ34" s="384"/>
      <c r="AR34" s="54"/>
    </row>
    <row r="35" spans="1:44" s="5" customFormat="1" ht="18" x14ac:dyDescent="0.2">
      <c r="A35" s="349"/>
      <c r="B35" s="352"/>
      <c r="C35" s="358"/>
      <c r="D35" s="358"/>
      <c r="E35" s="358"/>
      <c r="F35" s="358"/>
      <c r="G35" s="38" t="s">
        <v>11</v>
      </c>
      <c r="H35" s="74"/>
      <c r="I35" s="91"/>
      <c r="J35" s="74"/>
      <c r="K35" s="74"/>
      <c r="L35" s="74"/>
      <c r="M35" s="74"/>
      <c r="N35" s="74"/>
      <c r="O35" s="74"/>
      <c r="P35" s="74"/>
      <c r="Q35" s="74"/>
      <c r="R35" s="74"/>
      <c r="S35" s="74"/>
      <c r="T35" s="74"/>
      <c r="U35" s="74"/>
      <c r="V35" s="74"/>
      <c r="W35" s="74"/>
      <c r="X35" s="74"/>
      <c r="Y35" s="74"/>
      <c r="Z35" s="74"/>
      <c r="AA35" s="74"/>
      <c r="AB35" s="74"/>
      <c r="AC35" s="18"/>
      <c r="AD35" s="18"/>
      <c r="AE35" s="18"/>
      <c r="AF35" s="18"/>
      <c r="AG35" s="19"/>
      <c r="AH35" s="19"/>
      <c r="AI35" s="67"/>
      <c r="AJ35" s="144"/>
      <c r="AK35" s="143"/>
      <c r="AL35" s="143"/>
      <c r="AM35" s="381"/>
      <c r="AN35" s="387"/>
      <c r="AO35" s="387"/>
      <c r="AP35" s="387"/>
      <c r="AQ35" s="384"/>
    </row>
    <row r="36" spans="1:44" s="5" customFormat="1" ht="18" x14ac:dyDescent="0.2">
      <c r="A36" s="349"/>
      <c r="B36" s="352"/>
      <c r="C36" s="358"/>
      <c r="D36" s="358"/>
      <c r="E36" s="358"/>
      <c r="F36" s="358"/>
      <c r="G36" s="38" t="s">
        <v>12</v>
      </c>
      <c r="H36" s="79"/>
      <c r="I36" s="91"/>
      <c r="J36" s="79"/>
      <c r="K36" s="79"/>
      <c r="L36" s="79"/>
      <c r="M36" s="79"/>
      <c r="N36" s="79"/>
      <c r="O36" s="79"/>
      <c r="P36" s="79"/>
      <c r="Q36" s="79"/>
      <c r="R36" s="79"/>
      <c r="S36" s="79"/>
      <c r="T36" s="79"/>
      <c r="U36" s="79"/>
      <c r="V36" s="79"/>
      <c r="W36" s="79"/>
      <c r="X36" s="79"/>
      <c r="Y36" s="79"/>
      <c r="Z36" s="79"/>
      <c r="AA36" s="79"/>
      <c r="AB36" s="79"/>
      <c r="AC36" s="21"/>
      <c r="AD36" s="21"/>
      <c r="AE36" s="21"/>
      <c r="AF36" s="21"/>
      <c r="AG36" s="62"/>
      <c r="AH36" s="62"/>
      <c r="AI36" s="62"/>
      <c r="AJ36" s="144"/>
      <c r="AK36" s="143"/>
      <c r="AL36" s="143"/>
      <c r="AM36" s="381"/>
      <c r="AN36" s="387"/>
      <c r="AO36" s="387"/>
      <c r="AP36" s="387"/>
      <c r="AQ36" s="384"/>
    </row>
    <row r="37" spans="1:44" s="5" customFormat="1" ht="15" x14ac:dyDescent="0.2">
      <c r="A37" s="349"/>
      <c r="B37" s="352"/>
      <c r="C37" s="358"/>
      <c r="D37" s="358"/>
      <c r="E37" s="358"/>
      <c r="F37" s="358"/>
      <c r="G37" s="38" t="s">
        <v>13</v>
      </c>
      <c r="H37" s="75">
        <f>+H33+H35</f>
        <v>1</v>
      </c>
      <c r="I37" s="82">
        <f t="shared" ref="I37:V37" si="8">+I33+I35</f>
        <v>0.2</v>
      </c>
      <c r="J37" s="82">
        <v>0.2</v>
      </c>
      <c r="K37" s="75">
        <v>0.2</v>
      </c>
      <c r="L37" s="75">
        <v>0.2</v>
      </c>
      <c r="M37" s="82">
        <f t="shared" si="8"/>
        <v>0.9</v>
      </c>
      <c r="N37" s="75">
        <f t="shared" si="8"/>
        <v>0</v>
      </c>
      <c r="O37" s="75">
        <f t="shared" si="8"/>
        <v>0</v>
      </c>
      <c r="P37" s="75">
        <f t="shared" si="8"/>
        <v>0</v>
      </c>
      <c r="Q37" s="75">
        <f t="shared" si="8"/>
        <v>0</v>
      </c>
      <c r="R37" s="75">
        <f t="shared" si="8"/>
        <v>1</v>
      </c>
      <c r="S37" s="75">
        <f t="shared" si="8"/>
        <v>0</v>
      </c>
      <c r="T37" s="75">
        <f t="shared" si="8"/>
        <v>0</v>
      </c>
      <c r="U37" s="75">
        <f t="shared" si="8"/>
        <v>0</v>
      </c>
      <c r="V37" s="75">
        <f t="shared" si="8"/>
        <v>0</v>
      </c>
      <c r="W37" s="83">
        <v>0</v>
      </c>
      <c r="X37" s="75"/>
      <c r="Y37" s="75"/>
      <c r="Z37" s="75"/>
      <c r="AA37" s="75"/>
      <c r="AB37" s="83">
        <v>0</v>
      </c>
      <c r="AC37" s="20"/>
      <c r="AD37" s="20"/>
      <c r="AE37" s="20"/>
      <c r="AF37" s="20"/>
      <c r="AG37" s="19"/>
      <c r="AH37" s="19"/>
      <c r="AI37" s="67"/>
      <c r="AJ37" s="161">
        <v>0.2</v>
      </c>
      <c r="AK37" s="162">
        <v>1</v>
      </c>
      <c r="AL37" s="162">
        <v>0.2</v>
      </c>
      <c r="AM37" s="381"/>
      <c r="AN37" s="387"/>
      <c r="AO37" s="387"/>
      <c r="AP37" s="387"/>
      <c r="AQ37" s="384"/>
    </row>
    <row r="38" spans="1:44" s="5" customFormat="1" thickBot="1" x14ac:dyDescent="0.25">
      <c r="A38" s="349"/>
      <c r="B38" s="353"/>
      <c r="C38" s="359"/>
      <c r="D38" s="359"/>
      <c r="E38" s="359"/>
      <c r="F38" s="359"/>
      <c r="G38" s="39" t="s">
        <v>14</v>
      </c>
      <c r="H38" s="76">
        <f>H34</f>
        <v>7948635127.54</v>
      </c>
      <c r="I38" s="92">
        <f t="shared" ref="I38:V38" si="9">I34</f>
        <v>293134159</v>
      </c>
      <c r="J38" s="76">
        <v>293134159</v>
      </c>
      <c r="K38" s="76">
        <v>394000000</v>
      </c>
      <c r="L38" s="76">
        <v>393240000</v>
      </c>
      <c r="M38" s="76">
        <f t="shared" si="9"/>
        <v>5424634618.8000002</v>
      </c>
      <c r="N38" s="76">
        <f t="shared" si="9"/>
        <v>0</v>
      </c>
      <c r="O38" s="76">
        <f t="shared" si="9"/>
        <v>0</v>
      </c>
      <c r="P38" s="76">
        <f t="shared" si="9"/>
        <v>0</v>
      </c>
      <c r="Q38" s="76">
        <f t="shared" si="9"/>
        <v>0</v>
      </c>
      <c r="R38" s="76">
        <f t="shared" si="9"/>
        <v>2230866349.7399998</v>
      </c>
      <c r="S38" s="76">
        <f t="shared" si="9"/>
        <v>0</v>
      </c>
      <c r="T38" s="76">
        <f t="shared" si="9"/>
        <v>0</v>
      </c>
      <c r="U38" s="76">
        <f t="shared" si="9"/>
        <v>0</v>
      </c>
      <c r="V38" s="76">
        <f t="shared" si="9"/>
        <v>0</v>
      </c>
      <c r="W38" s="73">
        <v>0</v>
      </c>
      <c r="X38" s="76"/>
      <c r="Y38" s="76"/>
      <c r="Z38" s="76"/>
      <c r="AA38" s="76"/>
      <c r="AB38" s="73">
        <v>0</v>
      </c>
      <c r="AC38" s="69"/>
      <c r="AD38" s="69"/>
      <c r="AE38" s="69"/>
      <c r="AF38" s="69"/>
      <c r="AG38" s="69"/>
      <c r="AH38" s="69"/>
      <c r="AI38" s="70"/>
      <c r="AJ38" s="145">
        <v>393240000</v>
      </c>
      <c r="AK38" s="146">
        <v>0.99807106598984774</v>
      </c>
      <c r="AL38" s="146">
        <v>4.8852717890765437E-2</v>
      </c>
      <c r="AM38" s="382"/>
      <c r="AN38" s="388"/>
      <c r="AO38" s="388"/>
      <c r="AP38" s="388"/>
      <c r="AQ38" s="385"/>
      <c r="AR38" s="55"/>
    </row>
    <row r="39" spans="1:44" s="5" customFormat="1" ht="15" customHeight="1" x14ac:dyDescent="0.2">
      <c r="A39" s="349"/>
      <c r="B39" s="351">
        <v>6</v>
      </c>
      <c r="C39" s="357" t="s">
        <v>125</v>
      </c>
      <c r="D39" s="357" t="s">
        <v>117</v>
      </c>
      <c r="E39" s="357">
        <v>464</v>
      </c>
      <c r="F39" s="357">
        <v>177</v>
      </c>
      <c r="G39" s="37" t="s">
        <v>9</v>
      </c>
      <c r="H39" s="72">
        <v>60</v>
      </c>
      <c r="I39" s="81">
        <v>4</v>
      </c>
      <c r="J39" s="72">
        <v>4</v>
      </c>
      <c r="K39" s="72">
        <v>4</v>
      </c>
      <c r="L39" s="72">
        <v>4</v>
      </c>
      <c r="M39" s="72">
        <v>15</v>
      </c>
      <c r="N39" s="72"/>
      <c r="O39" s="72"/>
      <c r="P39" s="72"/>
      <c r="Q39" s="72"/>
      <c r="R39" s="72">
        <v>15</v>
      </c>
      <c r="S39" s="72"/>
      <c r="T39" s="72"/>
      <c r="U39" s="72"/>
      <c r="V39" s="72"/>
      <c r="W39" s="72">
        <v>15</v>
      </c>
      <c r="X39" s="72"/>
      <c r="Y39" s="72"/>
      <c r="Z39" s="72"/>
      <c r="AA39" s="72"/>
      <c r="AB39" s="72">
        <v>11</v>
      </c>
      <c r="AC39" s="17"/>
      <c r="AD39" s="17"/>
      <c r="AE39" s="17"/>
      <c r="AF39" s="17"/>
      <c r="AG39" s="13"/>
      <c r="AH39" s="13"/>
      <c r="AI39" s="66"/>
      <c r="AJ39" s="159">
        <v>4.28</v>
      </c>
      <c r="AK39" s="160">
        <v>1.07</v>
      </c>
      <c r="AL39" s="160">
        <v>7.1333333333333332E-2</v>
      </c>
      <c r="AM39" s="380" t="s">
        <v>318</v>
      </c>
      <c r="AN39" s="386" t="s">
        <v>206</v>
      </c>
      <c r="AO39" s="386" t="s">
        <v>206</v>
      </c>
      <c r="AP39" s="380" t="s">
        <v>319</v>
      </c>
      <c r="AQ39" s="383" t="s">
        <v>320</v>
      </c>
    </row>
    <row r="40" spans="1:44" s="5" customFormat="1" thickBot="1" x14ac:dyDescent="0.25">
      <c r="A40" s="349"/>
      <c r="B40" s="352"/>
      <c r="C40" s="389"/>
      <c r="D40" s="358"/>
      <c r="E40" s="358"/>
      <c r="F40" s="358"/>
      <c r="G40" s="38" t="s">
        <v>10</v>
      </c>
      <c r="H40" s="63">
        <v>16454663538.604952</v>
      </c>
      <c r="I40" s="93">
        <v>1684857126</v>
      </c>
      <c r="J40" s="73">
        <v>1684857126</v>
      </c>
      <c r="K40" s="63">
        <v>1684857126</v>
      </c>
      <c r="L40" s="63">
        <v>848451625</v>
      </c>
      <c r="M40" s="73">
        <v>4366881439.1999998</v>
      </c>
      <c r="N40" s="63"/>
      <c r="O40" s="63"/>
      <c r="P40" s="63"/>
      <c r="Q40" s="63"/>
      <c r="R40" s="73">
        <v>4585225511.1599998</v>
      </c>
      <c r="S40" s="63"/>
      <c r="T40" s="63"/>
      <c r="U40" s="63"/>
      <c r="V40" s="63"/>
      <c r="W40" s="73">
        <v>4814486786.7180004</v>
      </c>
      <c r="X40" s="63"/>
      <c r="Y40" s="63"/>
      <c r="Z40" s="63"/>
      <c r="AA40" s="63"/>
      <c r="AB40" s="76">
        <v>1003212675.52695</v>
      </c>
      <c r="AC40" s="62"/>
      <c r="AD40" s="62"/>
      <c r="AE40" s="62"/>
      <c r="AF40" s="62"/>
      <c r="AG40" s="62"/>
      <c r="AH40" s="62"/>
      <c r="AI40" s="67"/>
      <c r="AJ40" s="142">
        <v>848451625</v>
      </c>
      <c r="AK40" s="143">
        <v>0.50357482062250536</v>
      </c>
      <c r="AL40" s="143">
        <v>5.1562988388613569E-2</v>
      </c>
      <c r="AM40" s="381"/>
      <c r="AN40" s="387"/>
      <c r="AO40" s="387"/>
      <c r="AP40" s="381"/>
      <c r="AQ40" s="384"/>
      <c r="AR40" s="54"/>
    </row>
    <row r="41" spans="1:44" s="5" customFormat="1" ht="18" x14ac:dyDescent="0.2">
      <c r="A41" s="349"/>
      <c r="B41" s="352"/>
      <c r="C41" s="389"/>
      <c r="D41" s="358"/>
      <c r="E41" s="358"/>
      <c r="F41" s="358"/>
      <c r="G41" s="38" t="s">
        <v>11</v>
      </c>
      <c r="H41" s="74"/>
      <c r="I41" s="91"/>
      <c r="J41" s="74"/>
      <c r="K41" s="74"/>
      <c r="L41" s="74"/>
      <c r="M41" s="74"/>
      <c r="N41" s="74"/>
      <c r="O41" s="74"/>
      <c r="P41" s="74"/>
      <c r="Q41" s="74"/>
      <c r="R41" s="74"/>
      <c r="S41" s="74"/>
      <c r="T41" s="74"/>
      <c r="U41" s="74"/>
      <c r="V41" s="74"/>
      <c r="W41" s="74"/>
      <c r="X41" s="74"/>
      <c r="Y41" s="74"/>
      <c r="Z41" s="74"/>
      <c r="AA41" s="74"/>
      <c r="AB41" s="74"/>
      <c r="AC41" s="18"/>
      <c r="AD41" s="18"/>
      <c r="AE41" s="18"/>
      <c r="AF41" s="18"/>
      <c r="AG41" s="19"/>
      <c r="AH41" s="19"/>
      <c r="AI41" s="67"/>
      <c r="AJ41" s="144"/>
      <c r="AK41" s="143"/>
      <c r="AL41" s="143"/>
      <c r="AM41" s="381"/>
      <c r="AN41" s="387"/>
      <c r="AO41" s="387"/>
      <c r="AP41" s="381"/>
      <c r="AQ41" s="384"/>
    </row>
    <row r="42" spans="1:44" s="5" customFormat="1" ht="18" x14ac:dyDescent="0.2">
      <c r="A42" s="349"/>
      <c r="B42" s="352"/>
      <c r="C42" s="389"/>
      <c r="D42" s="358"/>
      <c r="E42" s="358"/>
      <c r="F42" s="358"/>
      <c r="G42" s="38" t="s">
        <v>12</v>
      </c>
      <c r="H42" s="79"/>
      <c r="I42" s="91"/>
      <c r="J42" s="79"/>
      <c r="K42" s="79"/>
      <c r="L42" s="79"/>
      <c r="M42" s="79"/>
      <c r="N42" s="79"/>
      <c r="O42" s="79"/>
      <c r="P42" s="79"/>
      <c r="Q42" s="79"/>
      <c r="R42" s="79"/>
      <c r="S42" s="79"/>
      <c r="T42" s="79"/>
      <c r="U42" s="79"/>
      <c r="V42" s="79"/>
      <c r="W42" s="79"/>
      <c r="X42" s="79"/>
      <c r="Y42" s="79"/>
      <c r="Z42" s="79"/>
      <c r="AA42" s="79"/>
      <c r="AB42" s="79"/>
      <c r="AC42" s="21"/>
      <c r="AD42" s="21"/>
      <c r="AE42" s="21"/>
      <c r="AF42" s="21"/>
      <c r="AG42" s="62"/>
      <c r="AH42" s="62"/>
      <c r="AI42" s="62"/>
      <c r="AJ42" s="144"/>
      <c r="AK42" s="143"/>
      <c r="AL42" s="143"/>
      <c r="AM42" s="381"/>
      <c r="AN42" s="387"/>
      <c r="AO42" s="387"/>
      <c r="AP42" s="381"/>
      <c r="AQ42" s="384"/>
    </row>
    <row r="43" spans="1:44" s="5" customFormat="1" ht="15" x14ac:dyDescent="0.2">
      <c r="A43" s="349"/>
      <c r="B43" s="352"/>
      <c r="C43" s="389"/>
      <c r="D43" s="358"/>
      <c r="E43" s="358"/>
      <c r="F43" s="358"/>
      <c r="G43" s="38" t="s">
        <v>13</v>
      </c>
      <c r="H43" s="75">
        <f>+H39+H41</f>
        <v>60</v>
      </c>
      <c r="I43" s="82">
        <f t="shared" ref="I43" si="10">+I39+I41</f>
        <v>4</v>
      </c>
      <c r="J43" s="75">
        <v>4</v>
      </c>
      <c r="K43" s="75">
        <v>4</v>
      </c>
      <c r="L43" s="75">
        <v>4</v>
      </c>
      <c r="M43" s="75">
        <f t="shared" ref="M43:AB43" si="11">+M39+M41</f>
        <v>15</v>
      </c>
      <c r="N43" s="75">
        <f t="shared" si="11"/>
        <v>0</v>
      </c>
      <c r="O43" s="75">
        <f t="shared" si="11"/>
        <v>0</v>
      </c>
      <c r="P43" s="75">
        <f t="shared" si="11"/>
        <v>0</v>
      </c>
      <c r="Q43" s="75">
        <f t="shared" si="11"/>
        <v>0</v>
      </c>
      <c r="R43" s="75">
        <f t="shared" si="11"/>
        <v>15</v>
      </c>
      <c r="S43" s="75">
        <f t="shared" si="11"/>
        <v>0</v>
      </c>
      <c r="T43" s="75">
        <f t="shared" si="11"/>
        <v>0</v>
      </c>
      <c r="U43" s="75">
        <f t="shared" si="11"/>
        <v>0</v>
      </c>
      <c r="V43" s="75">
        <f t="shared" si="11"/>
        <v>0</v>
      </c>
      <c r="W43" s="75">
        <v>15</v>
      </c>
      <c r="X43" s="75"/>
      <c r="Y43" s="75">
        <f t="shared" si="11"/>
        <v>0</v>
      </c>
      <c r="Z43" s="75">
        <f t="shared" si="11"/>
        <v>0</v>
      </c>
      <c r="AA43" s="75">
        <f t="shared" si="11"/>
        <v>0</v>
      </c>
      <c r="AB43" s="75">
        <f t="shared" si="11"/>
        <v>11</v>
      </c>
      <c r="AC43" s="20"/>
      <c r="AD43" s="20"/>
      <c r="AE43" s="20"/>
      <c r="AF43" s="20"/>
      <c r="AG43" s="19"/>
      <c r="AH43" s="19"/>
      <c r="AI43" s="67"/>
      <c r="AJ43" s="163">
        <v>4.28</v>
      </c>
      <c r="AK43" s="162">
        <v>1.07</v>
      </c>
      <c r="AL43" s="162">
        <v>7.1333333333333332E-2</v>
      </c>
      <c r="AM43" s="381"/>
      <c r="AN43" s="387"/>
      <c r="AO43" s="387"/>
      <c r="AP43" s="381"/>
      <c r="AQ43" s="384"/>
    </row>
    <row r="44" spans="1:44" s="5" customFormat="1" thickBot="1" x14ac:dyDescent="0.25">
      <c r="A44" s="349"/>
      <c r="B44" s="353"/>
      <c r="C44" s="390"/>
      <c r="D44" s="359"/>
      <c r="E44" s="359"/>
      <c r="F44" s="359"/>
      <c r="G44" s="39" t="s">
        <v>14</v>
      </c>
      <c r="H44" s="76">
        <f>H40</f>
        <v>16454663538.604952</v>
      </c>
      <c r="I44" s="92">
        <f t="shared" ref="I44" si="12">I40</f>
        <v>1684857126</v>
      </c>
      <c r="J44" s="76">
        <v>1684857126</v>
      </c>
      <c r="K44" s="76">
        <v>1684857126</v>
      </c>
      <c r="L44" s="76">
        <v>848451625</v>
      </c>
      <c r="M44" s="76">
        <f t="shared" ref="M44:AB44" si="13">M40</f>
        <v>4366881439.1999998</v>
      </c>
      <c r="N44" s="76">
        <f t="shared" si="13"/>
        <v>0</v>
      </c>
      <c r="O44" s="76">
        <f t="shared" si="13"/>
        <v>0</v>
      </c>
      <c r="P44" s="76">
        <f t="shared" si="13"/>
        <v>0</v>
      </c>
      <c r="Q44" s="76">
        <f t="shared" si="13"/>
        <v>0</v>
      </c>
      <c r="R44" s="76">
        <f t="shared" si="13"/>
        <v>4585225511.1599998</v>
      </c>
      <c r="S44" s="76">
        <f t="shared" si="13"/>
        <v>0</v>
      </c>
      <c r="T44" s="76">
        <f t="shared" si="13"/>
        <v>0</v>
      </c>
      <c r="U44" s="76">
        <f t="shared" si="13"/>
        <v>0</v>
      </c>
      <c r="V44" s="76">
        <f t="shared" si="13"/>
        <v>0</v>
      </c>
      <c r="W44" s="76">
        <f t="shared" si="13"/>
        <v>4814486786.7180004</v>
      </c>
      <c r="X44" s="76"/>
      <c r="Y44" s="76">
        <f t="shared" si="13"/>
        <v>0</v>
      </c>
      <c r="Z44" s="76">
        <f t="shared" si="13"/>
        <v>0</v>
      </c>
      <c r="AA44" s="76">
        <f t="shared" si="13"/>
        <v>0</v>
      </c>
      <c r="AB44" s="76">
        <f t="shared" si="13"/>
        <v>1003212675.52695</v>
      </c>
      <c r="AC44" s="69"/>
      <c r="AD44" s="69"/>
      <c r="AE44" s="69"/>
      <c r="AF44" s="69"/>
      <c r="AG44" s="69"/>
      <c r="AH44" s="69"/>
      <c r="AI44" s="70"/>
      <c r="AJ44" s="164">
        <v>848451625</v>
      </c>
      <c r="AK44" s="146">
        <v>0.50357482062250536</v>
      </c>
      <c r="AL44" s="146">
        <v>5.1562988388613569E-2</v>
      </c>
      <c r="AM44" s="382"/>
      <c r="AN44" s="388"/>
      <c r="AO44" s="388"/>
      <c r="AP44" s="382"/>
      <c r="AQ44" s="385"/>
    </row>
    <row r="45" spans="1:44" s="5" customFormat="1" ht="15" customHeight="1" x14ac:dyDescent="0.2">
      <c r="A45" s="349"/>
      <c r="B45" s="351">
        <v>7</v>
      </c>
      <c r="C45" s="357" t="s">
        <v>174</v>
      </c>
      <c r="D45" s="357" t="s">
        <v>116</v>
      </c>
      <c r="E45" s="357">
        <v>464</v>
      </c>
      <c r="F45" s="357">
        <v>177</v>
      </c>
      <c r="G45" s="37" t="s">
        <v>9</v>
      </c>
      <c r="H45" s="72">
        <v>800</v>
      </c>
      <c r="I45" s="81">
        <v>342</v>
      </c>
      <c r="J45" s="72">
        <v>342</v>
      </c>
      <c r="K45" s="72">
        <v>342</v>
      </c>
      <c r="L45" s="72">
        <v>342</v>
      </c>
      <c r="M45" s="72">
        <v>520</v>
      </c>
      <c r="N45" s="72"/>
      <c r="O45" s="72"/>
      <c r="P45" s="72"/>
      <c r="Q45" s="72"/>
      <c r="R45" s="72">
        <v>675</v>
      </c>
      <c r="S45" s="72"/>
      <c r="T45" s="72"/>
      <c r="U45" s="72"/>
      <c r="V45" s="72"/>
      <c r="W45" s="72">
        <v>775</v>
      </c>
      <c r="X45" s="72"/>
      <c r="Y45" s="72"/>
      <c r="Z45" s="72"/>
      <c r="AA45" s="72"/>
      <c r="AB45" s="72">
        <v>800</v>
      </c>
      <c r="AC45" s="17"/>
      <c r="AD45" s="17"/>
      <c r="AE45" s="17"/>
      <c r="AF45" s="17"/>
      <c r="AG45" s="13"/>
      <c r="AH45" s="13"/>
      <c r="AI45" s="66"/>
      <c r="AJ45" s="159">
        <v>342</v>
      </c>
      <c r="AK45" s="160">
        <v>1</v>
      </c>
      <c r="AL45" s="160">
        <v>0.42749999999999999</v>
      </c>
      <c r="AM45" s="380" t="s">
        <v>321</v>
      </c>
      <c r="AN45" s="386" t="s">
        <v>206</v>
      </c>
      <c r="AO45" s="386" t="s">
        <v>206</v>
      </c>
      <c r="AP45" s="380" t="s">
        <v>272</v>
      </c>
      <c r="AQ45" s="383" t="s">
        <v>322</v>
      </c>
    </row>
    <row r="46" spans="1:44" s="5" customFormat="1" thickBot="1" x14ac:dyDescent="0.25">
      <c r="A46" s="349"/>
      <c r="B46" s="352"/>
      <c r="C46" s="389"/>
      <c r="D46" s="358"/>
      <c r="E46" s="358"/>
      <c r="F46" s="358"/>
      <c r="G46" s="38" t="s">
        <v>10</v>
      </c>
      <c r="H46" s="63">
        <v>19992362035.388954</v>
      </c>
      <c r="I46" s="93">
        <v>1427329433</v>
      </c>
      <c r="J46" s="73">
        <v>1427329433</v>
      </c>
      <c r="K46" s="63">
        <v>1293598995</v>
      </c>
      <c r="L46" s="63">
        <v>1220549002</v>
      </c>
      <c r="M46" s="73">
        <v>4812609183.1999998</v>
      </c>
      <c r="N46" s="63"/>
      <c r="O46" s="63"/>
      <c r="P46" s="63"/>
      <c r="Q46" s="63"/>
      <c r="R46" s="73">
        <v>4968239642.3600006</v>
      </c>
      <c r="S46" s="63"/>
      <c r="T46" s="63"/>
      <c r="U46" s="63"/>
      <c r="V46" s="63"/>
      <c r="W46" s="73">
        <v>5670346624.4780006</v>
      </c>
      <c r="X46" s="63"/>
      <c r="Y46" s="63"/>
      <c r="Z46" s="63"/>
      <c r="AA46" s="63"/>
      <c r="AB46" s="76">
        <v>3114237153</v>
      </c>
      <c r="AC46" s="62"/>
      <c r="AD46" s="62"/>
      <c r="AE46" s="62"/>
      <c r="AF46" s="62"/>
      <c r="AG46" s="62"/>
      <c r="AH46" s="62"/>
      <c r="AI46" s="67"/>
      <c r="AJ46" s="142">
        <v>1220549002</v>
      </c>
      <c r="AK46" s="143">
        <v>0.94352964614045642</v>
      </c>
      <c r="AL46" s="143">
        <v>6.1460650588036826E-2</v>
      </c>
      <c r="AM46" s="381"/>
      <c r="AN46" s="387"/>
      <c r="AO46" s="387"/>
      <c r="AP46" s="381"/>
      <c r="AQ46" s="384"/>
    </row>
    <row r="47" spans="1:44" s="5" customFormat="1" ht="18" x14ac:dyDescent="0.2">
      <c r="A47" s="349"/>
      <c r="B47" s="352"/>
      <c r="C47" s="389"/>
      <c r="D47" s="358"/>
      <c r="E47" s="358"/>
      <c r="F47" s="358"/>
      <c r="G47" s="38" t="s">
        <v>11</v>
      </c>
      <c r="H47" s="74"/>
      <c r="I47" s="91"/>
      <c r="J47" s="74"/>
      <c r="K47" s="74"/>
      <c r="L47" s="74"/>
      <c r="M47" s="74"/>
      <c r="N47" s="74"/>
      <c r="O47" s="74"/>
      <c r="P47" s="74"/>
      <c r="Q47" s="74"/>
      <c r="R47" s="74"/>
      <c r="S47" s="74"/>
      <c r="T47" s="74"/>
      <c r="U47" s="74"/>
      <c r="V47" s="74"/>
      <c r="W47" s="74"/>
      <c r="X47" s="74"/>
      <c r="Y47" s="74"/>
      <c r="Z47" s="74"/>
      <c r="AA47" s="74"/>
      <c r="AB47" s="74"/>
      <c r="AC47" s="18"/>
      <c r="AD47" s="18"/>
      <c r="AE47" s="18"/>
      <c r="AF47" s="18"/>
      <c r="AG47" s="19"/>
      <c r="AH47" s="19"/>
      <c r="AI47" s="67"/>
      <c r="AJ47" s="144"/>
      <c r="AK47" s="143"/>
      <c r="AL47" s="143"/>
      <c r="AM47" s="381"/>
      <c r="AN47" s="387"/>
      <c r="AO47" s="387"/>
      <c r="AP47" s="381"/>
      <c r="AQ47" s="384"/>
    </row>
    <row r="48" spans="1:44" s="5" customFormat="1" ht="18" x14ac:dyDescent="0.2">
      <c r="A48" s="349"/>
      <c r="B48" s="352"/>
      <c r="C48" s="389"/>
      <c r="D48" s="358"/>
      <c r="E48" s="358"/>
      <c r="F48" s="358"/>
      <c r="G48" s="38" t="s">
        <v>12</v>
      </c>
      <c r="H48" s="79"/>
      <c r="I48" s="91"/>
      <c r="J48" s="79"/>
      <c r="K48" s="79"/>
      <c r="L48" s="79"/>
      <c r="M48" s="79"/>
      <c r="N48" s="79"/>
      <c r="O48" s="79"/>
      <c r="P48" s="79"/>
      <c r="Q48" s="79"/>
      <c r="R48" s="79"/>
      <c r="S48" s="79"/>
      <c r="T48" s="79"/>
      <c r="U48" s="79"/>
      <c r="V48" s="79"/>
      <c r="W48" s="79"/>
      <c r="X48" s="79"/>
      <c r="Y48" s="79"/>
      <c r="Z48" s="79"/>
      <c r="AA48" s="79"/>
      <c r="AB48" s="79"/>
      <c r="AC48" s="21"/>
      <c r="AD48" s="21"/>
      <c r="AE48" s="21"/>
      <c r="AF48" s="21"/>
      <c r="AG48" s="62"/>
      <c r="AH48" s="62"/>
      <c r="AI48" s="62"/>
      <c r="AJ48" s="144"/>
      <c r="AK48" s="143"/>
      <c r="AL48" s="143"/>
      <c r="AM48" s="381"/>
      <c r="AN48" s="387"/>
      <c r="AO48" s="387"/>
      <c r="AP48" s="381"/>
      <c r="AQ48" s="384"/>
    </row>
    <row r="49" spans="1:43" s="5" customFormat="1" ht="15" x14ac:dyDescent="0.2">
      <c r="A49" s="349"/>
      <c r="B49" s="352"/>
      <c r="C49" s="389"/>
      <c r="D49" s="358"/>
      <c r="E49" s="358"/>
      <c r="F49" s="358"/>
      <c r="G49" s="38" t="s">
        <v>13</v>
      </c>
      <c r="H49" s="75">
        <f>+H45+H47</f>
        <v>800</v>
      </c>
      <c r="I49" s="82">
        <f t="shared" ref="I49:AB49" si="14">+I45+I47</f>
        <v>342</v>
      </c>
      <c r="J49" s="75">
        <v>342</v>
      </c>
      <c r="K49" s="75">
        <v>342</v>
      </c>
      <c r="L49" s="75">
        <v>342</v>
      </c>
      <c r="M49" s="75">
        <f t="shared" si="14"/>
        <v>520</v>
      </c>
      <c r="N49" s="75">
        <f t="shared" si="14"/>
        <v>0</v>
      </c>
      <c r="O49" s="75">
        <f t="shared" si="14"/>
        <v>0</v>
      </c>
      <c r="P49" s="75">
        <f t="shared" si="14"/>
        <v>0</v>
      </c>
      <c r="Q49" s="75">
        <f t="shared" si="14"/>
        <v>0</v>
      </c>
      <c r="R49" s="75">
        <f t="shared" si="14"/>
        <v>675</v>
      </c>
      <c r="S49" s="75">
        <f t="shared" si="14"/>
        <v>0</v>
      </c>
      <c r="T49" s="75">
        <f t="shared" si="14"/>
        <v>0</v>
      </c>
      <c r="U49" s="75">
        <f t="shared" si="14"/>
        <v>0</v>
      </c>
      <c r="V49" s="75">
        <f t="shared" si="14"/>
        <v>0</v>
      </c>
      <c r="W49" s="75">
        <v>775</v>
      </c>
      <c r="X49" s="75"/>
      <c r="Y49" s="75">
        <f t="shared" si="14"/>
        <v>0</v>
      </c>
      <c r="Z49" s="75">
        <f t="shared" si="14"/>
        <v>0</v>
      </c>
      <c r="AA49" s="75">
        <f t="shared" si="14"/>
        <v>0</v>
      </c>
      <c r="AB49" s="75">
        <f t="shared" si="14"/>
        <v>800</v>
      </c>
      <c r="AC49" s="20"/>
      <c r="AD49" s="20"/>
      <c r="AE49" s="20"/>
      <c r="AF49" s="20"/>
      <c r="AG49" s="19"/>
      <c r="AH49" s="19"/>
      <c r="AI49" s="67"/>
      <c r="AJ49" s="161">
        <v>342</v>
      </c>
      <c r="AK49" s="162">
        <v>1</v>
      </c>
      <c r="AL49" s="162">
        <v>0.42749999999999999</v>
      </c>
      <c r="AM49" s="381"/>
      <c r="AN49" s="387"/>
      <c r="AO49" s="387"/>
      <c r="AP49" s="381"/>
      <c r="AQ49" s="384"/>
    </row>
    <row r="50" spans="1:43" s="5" customFormat="1" thickBot="1" x14ac:dyDescent="0.25">
      <c r="A50" s="349"/>
      <c r="B50" s="353"/>
      <c r="C50" s="390"/>
      <c r="D50" s="359"/>
      <c r="E50" s="359"/>
      <c r="F50" s="359"/>
      <c r="G50" s="39" t="s">
        <v>14</v>
      </c>
      <c r="H50" s="76">
        <f>H46</f>
        <v>19992362035.388954</v>
      </c>
      <c r="I50" s="92">
        <f t="shared" ref="I50:AB50" si="15">I46</f>
        <v>1427329433</v>
      </c>
      <c r="J50" s="76">
        <v>1427329433</v>
      </c>
      <c r="K50" s="76">
        <v>1293598995</v>
      </c>
      <c r="L50" s="76">
        <v>1220549002</v>
      </c>
      <c r="M50" s="76">
        <f t="shared" si="15"/>
        <v>4812609183.1999998</v>
      </c>
      <c r="N50" s="76">
        <f t="shared" si="15"/>
        <v>0</v>
      </c>
      <c r="O50" s="76">
        <f t="shared" si="15"/>
        <v>0</v>
      </c>
      <c r="P50" s="76">
        <f t="shared" si="15"/>
        <v>0</v>
      </c>
      <c r="Q50" s="76">
        <f t="shared" si="15"/>
        <v>0</v>
      </c>
      <c r="R50" s="76">
        <f t="shared" si="15"/>
        <v>4968239642.3600006</v>
      </c>
      <c r="S50" s="76">
        <f t="shared" si="15"/>
        <v>0</v>
      </c>
      <c r="T50" s="76">
        <f t="shared" si="15"/>
        <v>0</v>
      </c>
      <c r="U50" s="76">
        <f t="shared" si="15"/>
        <v>0</v>
      </c>
      <c r="V50" s="76">
        <f t="shared" si="15"/>
        <v>0</v>
      </c>
      <c r="W50" s="76">
        <f t="shared" si="15"/>
        <v>5670346624.4780006</v>
      </c>
      <c r="X50" s="76"/>
      <c r="Y50" s="76">
        <f t="shared" si="15"/>
        <v>0</v>
      </c>
      <c r="Z50" s="76">
        <f t="shared" si="15"/>
        <v>0</v>
      </c>
      <c r="AA50" s="76">
        <f t="shared" si="15"/>
        <v>0</v>
      </c>
      <c r="AB50" s="76">
        <f t="shared" si="15"/>
        <v>3114237153</v>
      </c>
      <c r="AC50" s="69"/>
      <c r="AD50" s="69"/>
      <c r="AE50" s="69"/>
      <c r="AF50" s="69"/>
      <c r="AG50" s="69"/>
      <c r="AH50" s="69"/>
      <c r="AI50" s="70"/>
      <c r="AJ50" s="145">
        <v>1220549002</v>
      </c>
      <c r="AK50" s="146">
        <v>0.94352964614045642</v>
      </c>
      <c r="AL50" s="146">
        <v>6.1460650588036826E-2</v>
      </c>
      <c r="AM50" s="382"/>
      <c r="AN50" s="388"/>
      <c r="AO50" s="388"/>
      <c r="AP50" s="382"/>
      <c r="AQ50" s="385"/>
    </row>
    <row r="51" spans="1:43" s="5" customFormat="1" ht="15" customHeight="1" x14ac:dyDescent="0.2">
      <c r="A51" s="349"/>
      <c r="B51" s="351">
        <v>8</v>
      </c>
      <c r="C51" s="357" t="s">
        <v>126</v>
      </c>
      <c r="D51" s="357" t="s">
        <v>116</v>
      </c>
      <c r="E51" s="357">
        <v>438</v>
      </c>
      <c r="F51" s="357">
        <v>177</v>
      </c>
      <c r="G51" s="37" t="s">
        <v>9</v>
      </c>
      <c r="H51" s="72">
        <v>115</v>
      </c>
      <c r="I51" s="81">
        <v>10</v>
      </c>
      <c r="J51" s="72">
        <v>10</v>
      </c>
      <c r="K51" s="72">
        <v>10</v>
      </c>
      <c r="L51" s="72">
        <v>10</v>
      </c>
      <c r="M51" s="72">
        <v>30</v>
      </c>
      <c r="N51" s="72"/>
      <c r="O51" s="72"/>
      <c r="P51" s="72"/>
      <c r="Q51" s="72"/>
      <c r="R51" s="72">
        <v>65</v>
      </c>
      <c r="S51" s="72"/>
      <c r="T51" s="72"/>
      <c r="U51" s="72"/>
      <c r="V51" s="72"/>
      <c r="W51" s="72">
        <v>100</v>
      </c>
      <c r="X51" s="72"/>
      <c r="Y51" s="72"/>
      <c r="Z51" s="72"/>
      <c r="AA51" s="72"/>
      <c r="AB51" s="72">
        <v>115</v>
      </c>
      <c r="AC51" s="17"/>
      <c r="AD51" s="17"/>
      <c r="AE51" s="17"/>
      <c r="AF51" s="17"/>
      <c r="AG51" s="13"/>
      <c r="AH51" s="13"/>
      <c r="AI51" s="66"/>
      <c r="AJ51" s="159">
        <v>1</v>
      </c>
      <c r="AK51" s="160">
        <v>0.1</v>
      </c>
      <c r="AL51" s="160">
        <v>8.6956521739130436E-3</v>
      </c>
      <c r="AM51" s="380" t="s">
        <v>323</v>
      </c>
      <c r="AN51" s="380" t="s">
        <v>275</v>
      </c>
      <c r="AO51" s="380" t="s">
        <v>276</v>
      </c>
      <c r="AP51" s="380" t="s">
        <v>324</v>
      </c>
      <c r="AQ51" s="383" t="s">
        <v>278</v>
      </c>
    </row>
    <row r="52" spans="1:43" s="5" customFormat="1" ht="15" x14ac:dyDescent="0.2">
      <c r="A52" s="349"/>
      <c r="B52" s="352"/>
      <c r="C52" s="358"/>
      <c r="D52" s="358"/>
      <c r="E52" s="358"/>
      <c r="F52" s="358"/>
      <c r="G52" s="38" t="s">
        <v>10</v>
      </c>
      <c r="H52" s="63">
        <v>14130267996.312551</v>
      </c>
      <c r="I52" s="93">
        <v>587994548.89999998</v>
      </c>
      <c r="J52" s="73">
        <v>587994549</v>
      </c>
      <c r="K52" s="63">
        <v>555967780</v>
      </c>
      <c r="L52" s="63">
        <v>387590454</v>
      </c>
      <c r="M52" s="73">
        <v>3028746840.8000002</v>
      </c>
      <c r="N52" s="63"/>
      <c r="O52" s="63"/>
      <c r="P52" s="63"/>
      <c r="Q52" s="63"/>
      <c r="R52" s="73">
        <v>3698184182.8400002</v>
      </c>
      <c r="S52" s="63"/>
      <c r="T52" s="63"/>
      <c r="U52" s="63"/>
      <c r="V52" s="63"/>
      <c r="W52" s="73">
        <v>3998093391.9819999</v>
      </c>
      <c r="X52" s="63"/>
      <c r="Y52" s="63"/>
      <c r="Z52" s="63"/>
      <c r="AA52" s="63"/>
      <c r="AB52" s="73">
        <v>2817249030.7905502</v>
      </c>
      <c r="AC52" s="62"/>
      <c r="AD52" s="62"/>
      <c r="AE52" s="62"/>
      <c r="AF52" s="62"/>
      <c r="AG52" s="62"/>
      <c r="AH52" s="62"/>
      <c r="AI52" s="67"/>
      <c r="AJ52" s="142">
        <v>387590454</v>
      </c>
      <c r="AK52" s="143">
        <v>0.69714553242635746</v>
      </c>
      <c r="AL52" s="143">
        <v>2.7492113928204952E-2</v>
      </c>
      <c r="AM52" s="381"/>
      <c r="AN52" s="381"/>
      <c r="AO52" s="381"/>
      <c r="AP52" s="381"/>
      <c r="AQ52" s="384"/>
    </row>
    <row r="53" spans="1:43" s="5" customFormat="1" ht="18" x14ac:dyDescent="0.2">
      <c r="A53" s="349"/>
      <c r="B53" s="352"/>
      <c r="C53" s="358"/>
      <c r="D53" s="358"/>
      <c r="E53" s="358"/>
      <c r="F53" s="358"/>
      <c r="G53" s="38" t="s">
        <v>11</v>
      </c>
      <c r="H53" s="74"/>
      <c r="I53" s="91"/>
      <c r="J53" s="74"/>
      <c r="K53" s="74"/>
      <c r="L53" s="74"/>
      <c r="M53" s="74"/>
      <c r="N53" s="74"/>
      <c r="O53" s="74"/>
      <c r="P53" s="74"/>
      <c r="Q53" s="74"/>
      <c r="R53" s="74"/>
      <c r="S53" s="74"/>
      <c r="T53" s="74"/>
      <c r="U53" s="74"/>
      <c r="V53" s="74"/>
      <c r="W53" s="74"/>
      <c r="X53" s="74"/>
      <c r="Y53" s="74"/>
      <c r="Z53" s="74"/>
      <c r="AA53" s="74"/>
      <c r="AB53" s="74"/>
      <c r="AC53" s="18"/>
      <c r="AD53" s="18"/>
      <c r="AE53" s="18"/>
      <c r="AF53" s="18"/>
      <c r="AG53" s="19"/>
      <c r="AH53" s="19"/>
      <c r="AI53" s="67"/>
      <c r="AJ53" s="144"/>
      <c r="AK53" s="143"/>
      <c r="AL53" s="143"/>
      <c r="AM53" s="381"/>
      <c r="AN53" s="381"/>
      <c r="AO53" s="381"/>
      <c r="AP53" s="381"/>
      <c r="AQ53" s="384"/>
    </row>
    <row r="54" spans="1:43" s="5" customFormat="1" ht="18" x14ac:dyDescent="0.2">
      <c r="A54" s="349"/>
      <c r="B54" s="352"/>
      <c r="C54" s="358"/>
      <c r="D54" s="358"/>
      <c r="E54" s="358"/>
      <c r="F54" s="358"/>
      <c r="G54" s="38" t="s">
        <v>12</v>
      </c>
      <c r="H54" s="79"/>
      <c r="I54" s="91"/>
      <c r="J54" s="79"/>
      <c r="K54" s="79"/>
      <c r="L54" s="79"/>
      <c r="M54" s="79"/>
      <c r="N54" s="79"/>
      <c r="O54" s="79"/>
      <c r="P54" s="79"/>
      <c r="Q54" s="79"/>
      <c r="R54" s="79"/>
      <c r="S54" s="79"/>
      <c r="T54" s="79"/>
      <c r="U54" s="79"/>
      <c r="V54" s="79"/>
      <c r="W54" s="79"/>
      <c r="X54" s="79"/>
      <c r="Y54" s="79"/>
      <c r="Z54" s="79"/>
      <c r="AA54" s="79"/>
      <c r="AB54" s="79"/>
      <c r="AC54" s="21"/>
      <c r="AD54" s="21"/>
      <c r="AE54" s="21"/>
      <c r="AF54" s="21"/>
      <c r="AG54" s="62"/>
      <c r="AH54" s="62"/>
      <c r="AI54" s="62"/>
      <c r="AJ54" s="144"/>
      <c r="AK54" s="143"/>
      <c r="AL54" s="143"/>
      <c r="AM54" s="381"/>
      <c r="AN54" s="381"/>
      <c r="AO54" s="381"/>
      <c r="AP54" s="381"/>
      <c r="AQ54" s="384"/>
    </row>
    <row r="55" spans="1:43" s="5" customFormat="1" ht="15" x14ac:dyDescent="0.2">
      <c r="A55" s="349"/>
      <c r="B55" s="352"/>
      <c r="C55" s="358"/>
      <c r="D55" s="358"/>
      <c r="E55" s="358"/>
      <c r="F55" s="358"/>
      <c r="G55" s="38" t="s">
        <v>13</v>
      </c>
      <c r="H55" s="75">
        <f>+H51+H53</f>
        <v>115</v>
      </c>
      <c r="I55" s="82">
        <f t="shared" ref="I55:AB56" si="16">+I51+I53</f>
        <v>10</v>
      </c>
      <c r="J55" s="75">
        <v>10</v>
      </c>
      <c r="K55" s="75">
        <v>10</v>
      </c>
      <c r="L55" s="75">
        <v>10</v>
      </c>
      <c r="M55" s="75">
        <f t="shared" si="16"/>
        <v>30</v>
      </c>
      <c r="N55" s="75">
        <f t="shared" si="16"/>
        <v>0</v>
      </c>
      <c r="O55" s="75">
        <f t="shared" si="16"/>
        <v>0</v>
      </c>
      <c r="P55" s="75">
        <f t="shared" si="16"/>
        <v>0</v>
      </c>
      <c r="Q55" s="75">
        <f t="shared" si="16"/>
        <v>0</v>
      </c>
      <c r="R55" s="75">
        <f t="shared" si="16"/>
        <v>65</v>
      </c>
      <c r="S55" s="75">
        <f t="shared" si="16"/>
        <v>0</v>
      </c>
      <c r="T55" s="75">
        <f t="shared" si="16"/>
        <v>0</v>
      </c>
      <c r="U55" s="75">
        <f t="shared" si="16"/>
        <v>0</v>
      </c>
      <c r="V55" s="75">
        <f t="shared" si="16"/>
        <v>0</v>
      </c>
      <c r="W55" s="75">
        <v>100</v>
      </c>
      <c r="X55" s="75"/>
      <c r="Y55" s="75">
        <f t="shared" si="16"/>
        <v>0</v>
      </c>
      <c r="Z55" s="75">
        <f t="shared" si="16"/>
        <v>0</v>
      </c>
      <c r="AA55" s="75">
        <f t="shared" si="16"/>
        <v>0</v>
      </c>
      <c r="AB55" s="75">
        <f t="shared" si="16"/>
        <v>115</v>
      </c>
      <c r="AC55" s="20"/>
      <c r="AD55" s="20"/>
      <c r="AE55" s="20"/>
      <c r="AF55" s="20"/>
      <c r="AG55" s="19"/>
      <c r="AH55" s="19"/>
      <c r="AI55" s="67"/>
      <c r="AJ55" s="161">
        <v>1</v>
      </c>
      <c r="AK55" s="162">
        <v>0.1</v>
      </c>
      <c r="AL55" s="162">
        <v>8.6956521739130436E-3</v>
      </c>
      <c r="AM55" s="381"/>
      <c r="AN55" s="381"/>
      <c r="AO55" s="381"/>
      <c r="AP55" s="381"/>
      <c r="AQ55" s="384"/>
    </row>
    <row r="56" spans="1:43" s="5" customFormat="1" thickBot="1" x14ac:dyDescent="0.25">
      <c r="A56" s="349"/>
      <c r="B56" s="353"/>
      <c r="C56" s="359"/>
      <c r="D56" s="359"/>
      <c r="E56" s="359"/>
      <c r="F56" s="359"/>
      <c r="G56" s="39" t="s">
        <v>14</v>
      </c>
      <c r="H56" s="76">
        <f>H52</f>
        <v>14130267996.312551</v>
      </c>
      <c r="I56" s="92">
        <f>+I52+I54</f>
        <v>587994548.89999998</v>
      </c>
      <c r="J56" s="76">
        <v>587994549</v>
      </c>
      <c r="K56" s="76">
        <v>555967780</v>
      </c>
      <c r="L56" s="76">
        <v>387590454</v>
      </c>
      <c r="M56" s="76">
        <f t="shared" si="16"/>
        <v>3028746840.8000002</v>
      </c>
      <c r="N56" s="76">
        <f t="shared" si="16"/>
        <v>0</v>
      </c>
      <c r="O56" s="76">
        <f t="shared" si="16"/>
        <v>0</v>
      </c>
      <c r="P56" s="76">
        <f t="shared" si="16"/>
        <v>0</v>
      </c>
      <c r="Q56" s="76">
        <f t="shared" si="16"/>
        <v>0</v>
      </c>
      <c r="R56" s="76">
        <f t="shared" si="16"/>
        <v>3698184182.8400002</v>
      </c>
      <c r="S56" s="76">
        <f t="shared" si="16"/>
        <v>0</v>
      </c>
      <c r="T56" s="76">
        <f t="shared" si="16"/>
        <v>0</v>
      </c>
      <c r="U56" s="76">
        <f t="shared" si="16"/>
        <v>0</v>
      </c>
      <c r="V56" s="76">
        <f t="shared" si="16"/>
        <v>0</v>
      </c>
      <c r="W56" s="76">
        <f t="shared" si="16"/>
        <v>3998093391.9819999</v>
      </c>
      <c r="X56" s="76"/>
      <c r="Y56" s="76">
        <f t="shared" si="16"/>
        <v>0</v>
      </c>
      <c r="Z56" s="76">
        <f t="shared" si="16"/>
        <v>0</v>
      </c>
      <c r="AA56" s="76">
        <f t="shared" si="16"/>
        <v>0</v>
      </c>
      <c r="AB56" s="76">
        <f t="shared" si="16"/>
        <v>2817249030.7905502</v>
      </c>
      <c r="AC56" s="69"/>
      <c r="AD56" s="69"/>
      <c r="AE56" s="69"/>
      <c r="AF56" s="69"/>
      <c r="AG56" s="69"/>
      <c r="AH56" s="69"/>
      <c r="AI56" s="70"/>
      <c r="AJ56" s="145">
        <v>387590454</v>
      </c>
      <c r="AK56" s="146">
        <v>0.69714553242635746</v>
      </c>
      <c r="AL56" s="146">
        <v>2.7492113928204952E-2</v>
      </c>
      <c r="AM56" s="382"/>
      <c r="AN56" s="382"/>
      <c r="AO56" s="382"/>
      <c r="AP56" s="382"/>
      <c r="AQ56" s="385"/>
    </row>
    <row r="57" spans="1:43" s="5" customFormat="1" ht="15" customHeight="1" x14ac:dyDescent="0.2">
      <c r="A57" s="349"/>
      <c r="B57" s="351">
        <v>9</v>
      </c>
      <c r="C57" s="357" t="s">
        <v>127</v>
      </c>
      <c r="D57" s="357" t="s">
        <v>117</v>
      </c>
      <c r="E57" s="357">
        <v>439</v>
      </c>
      <c r="F57" s="357">
        <v>177</v>
      </c>
      <c r="G57" s="37" t="s">
        <v>9</v>
      </c>
      <c r="H57" s="72">
        <v>200</v>
      </c>
      <c r="I57" s="81">
        <v>10</v>
      </c>
      <c r="J57" s="72">
        <v>10</v>
      </c>
      <c r="K57" s="72">
        <v>10</v>
      </c>
      <c r="L57" s="72">
        <v>10</v>
      </c>
      <c r="M57" s="72">
        <v>40</v>
      </c>
      <c r="N57" s="72"/>
      <c r="O57" s="72"/>
      <c r="P57" s="72"/>
      <c r="Q57" s="72"/>
      <c r="R57" s="72">
        <v>70</v>
      </c>
      <c r="S57" s="72"/>
      <c r="T57" s="72"/>
      <c r="U57" s="72"/>
      <c r="V57" s="72"/>
      <c r="W57" s="72">
        <v>70</v>
      </c>
      <c r="X57" s="72"/>
      <c r="Y57" s="72"/>
      <c r="Z57" s="72"/>
      <c r="AA57" s="72"/>
      <c r="AB57" s="72">
        <v>10</v>
      </c>
      <c r="AC57" s="17"/>
      <c r="AD57" s="17"/>
      <c r="AE57" s="17"/>
      <c r="AF57" s="17"/>
      <c r="AG57" s="13"/>
      <c r="AH57" s="13"/>
      <c r="AI57" s="66"/>
      <c r="AJ57" s="159">
        <v>6.33</v>
      </c>
      <c r="AK57" s="160">
        <v>0.63300000000000001</v>
      </c>
      <c r="AL57" s="160">
        <v>3.1649999999999998E-2</v>
      </c>
      <c r="AM57" s="380" t="s">
        <v>279</v>
      </c>
      <c r="AN57" s="380" t="s">
        <v>280</v>
      </c>
      <c r="AO57" s="380" t="s">
        <v>325</v>
      </c>
      <c r="AP57" s="380" t="s">
        <v>326</v>
      </c>
      <c r="AQ57" s="383" t="s">
        <v>327</v>
      </c>
    </row>
    <row r="58" spans="1:43" s="5" customFormat="1" thickBot="1" x14ac:dyDescent="0.25">
      <c r="A58" s="349"/>
      <c r="B58" s="352"/>
      <c r="C58" s="358"/>
      <c r="D58" s="358"/>
      <c r="E58" s="358"/>
      <c r="F58" s="358"/>
      <c r="G58" s="38" t="s">
        <v>10</v>
      </c>
      <c r="H58" s="63">
        <v>16648564193.838175</v>
      </c>
      <c r="I58" s="93">
        <v>1122604667</v>
      </c>
      <c r="J58" s="73">
        <v>1122604667</v>
      </c>
      <c r="K58" s="63">
        <v>1139706445</v>
      </c>
      <c r="L58" s="63">
        <v>1138082493</v>
      </c>
      <c r="M58" s="73">
        <v>3370737290.8000002</v>
      </c>
      <c r="N58" s="63"/>
      <c r="O58" s="63"/>
      <c r="P58" s="63"/>
      <c r="Q58" s="63"/>
      <c r="R58" s="73">
        <v>5565489003.3400002</v>
      </c>
      <c r="S58" s="63"/>
      <c r="T58" s="63"/>
      <c r="U58" s="63"/>
      <c r="V58" s="63"/>
      <c r="W58" s="73">
        <v>5590486597.507</v>
      </c>
      <c r="X58" s="63"/>
      <c r="Y58" s="63"/>
      <c r="Z58" s="63"/>
      <c r="AA58" s="63"/>
      <c r="AB58" s="76">
        <v>999246635.69117498</v>
      </c>
      <c r="AC58" s="62"/>
      <c r="AD58" s="62"/>
      <c r="AE58" s="62"/>
      <c r="AF58" s="62"/>
      <c r="AG58" s="62"/>
      <c r="AH58" s="62"/>
      <c r="AI58" s="67"/>
      <c r="AJ58" s="142">
        <v>1138082493</v>
      </c>
      <c r="AK58" s="143">
        <v>0.99857511378730512</v>
      </c>
      <c r="AL58" s="143">
        <v>6.8289049765176163E-2</v>
      </c>
      <c r="AM58" s="381"/>
      <c r="AN58" s="381"/>
      <c r="AO58" s="381"/>
      <c r="AP58" s="381"/>
      <c r="AQ58" s="384"/>
    </row>
    <row r="59" spans="1:43" s="5" customFormat="1" ht="18" x14ac:dyDescent="0.2">
      <c r="A59" s="349"/>
      <c r="B59" s="352"/>
      <c r="C59" s="358"/>
      <c r="D59" s="358"/>
      <c r="E59" s="358"/>
      <c r="F59" s="358"/>
      <c r="G59" s="38" t="s">
        <v>11</v>
      </c>
      <c r="H59" s="74"/>
      <c r="I59" s="91"/>
      <c r="J59" s="74"/>
      <c r="K59" s="74"/>
      <c r="L59" s="74"/>
      <c r="M59" s="74"/>
      <c r="N59" s="74"/>
      <c r="O59" s="74"/>
      <c r="P59" s="74"/>
      <c r="Q59" s="74"/>
      <c r="R59" s="74"/>
      <c r="S59" s="74"/>
      <c r="T59" s="74"/>
      <c r="U59" s="74"/>
      <c r="V59" s="74"/>
      <c r="W59" s="74"/>
      <c r="X59" s="74"/>
      <c r="Y59" s="74"/>
      <c r="Z59" s="74"/>
      <c r="AA59" s="74"/>
      <c r="AB59" s="74"/>
      <c r="AC59" s="18"/>
      <c r="AD59" s="18"/>
      <c r="AE59" s="18"/>
      <c r="AF59" s="18"/>
      <c r="AG59" s="19"/>
      <c r="AH59" s="19"/>
      <c r="AI59" s="67"/>
      <c r="AJ59" s="144"/>
      <c r="AK59" s="143"/>
      <c r="AL59" s="143"/>
      <c r="AM59" s="381"/>
      <c r="AN59" s="381"/>
      <c r="AO59" s="381"/>
      <c r="AP59" s="381"/>
      <c r="AQ59" s="384"/>
    </row>
    <row r="60" spans="1:43" s="5" customFormat="1" ht="18" x14ac:dyDescent="0.2">
      <c r="A60" s="349"/>
      <c r="B60" s="352"/>
      <c r="C60" s="358"/>
      <c r="D60" s="358"/>
      <c r="E60" s="358"/>
      <c r="F60" s="358"/>
      <c r="G60" s="38" t="s">
        <v>12</v>
      </c>
      <c r="H60" s="79"/>
      <c r="I60" s="91"/>
      <c r="J60" s="79"/>
      <c r="K60" s="79"/>
      <c r="L60" s="79"/>
      <c r="M60" s="79"/>
      <c r="N60" s="79"/>
      <c r="O60" s="79"/>
      <c r="P60" s="79"/>
      <c r="Q60" s="79"/>
      <c r="R60" s="79"/>
      <c r="S60" s="79"/>
      <c r="T60" s="79"/>
      <c r="U60" s="79"/>
      <c r="V60" s="79"/>
      <c r="W60" s="79"/>
      <c r="X60" s="79"/>
      <c r="Y60" s="79"/>
      <c r="Z60" s="79"/>
      <c r="AA60" s="79"/>
      <c r="AB60" s="79"/>
      <c r="AC60" s="21"/>
      <c r="AD60" s="21"/>
      <c r="AE60" s="21"/>
      <c r="AF60" s="21"/>
      <c r="AG60" s="62"/>
      <c r="AH60" s="62"/>
      <c r="AI60" s="62"/>
      <c r="AJ60" s="144"/>
      <c r="AK60" s="143"/>
      <c r="AL60" s="143"/>
      <c r="AM60" s="381"/>
      <c r="AN60" s="381"/>
      <c r="AO60" s="381"/>
      <c r="AP60" s="381"/>
      <c r="AQ60" s="384"/>
    </row>
    <row r="61" spans="1:43" s="5" customFormat="1" ht="15" x14ac:dyDescent="0.2">
      <c r="A61" s="349"/>
      <c r="B61" s="352"/>
      <c r="C61" s="358"/>
      <c r="D61" s="358"/>
      <c r="E61" s="358"/>
      <c r="F61" s="358"/>
      <c r="G61" s="38" t="s">
        <v>13</v>
      </c>
      <c r="H61" s="75">
        <f>+H57+H59</f>
        <v>200</v>
      </c>
      <c r="I61" s="82">
        <f t="shared" ref="I61" si="17">+I57+I59</f>
        <v>10</v>
      </c>
      <c r="J61" s="75">
        <v>10</v>
      </c>
      <c r="K61" s="75">
        <v>10</v>
      </c>
      <c r="L61" s="75">
        <v>10</v>
      </c>
      <c r="M61" s="75">
        <f t="shared" ref="M61:AB62" si="18">+M57+M59</f>
        <v>40</v>
      </c>
      <c r="N61" s="75">
        <f t="shared" si="18"/>
        <v>0</v>
      </c>
      <c r="O61" s="75">
        <f t="shared" si="18"/>
        <v>0</v>
      </c>
      <c r="P61" s="75">
        <f t="shared" si="18"/>
        <v>0</v>
      </c>
      <c r="Q61" s="75">
        <f t="shared" si="18"/>
        <v>0</v>
      </c>
      <c r="R61" s="75">
        <f t="shared" si="18"/>
        <v>70</v>
      </c>
      <c r="S61" s="75">
        <f t="shared" si="18"/>
        <v>0</v>
      </c>
      <c r="T61" s="75">
        <f t="shared" si="18"/>
        <v>0</v>
      </c>
      <c r="U61" s="75">
        <f t="shared" si="18"/>
        <v>0</v>
      </c>
      <c r="V61" s="75">
        <f t="shared" si="18"/>
        <v>0</v>
      </c>
      <c r="W61" s="75">
        <v>70</v>
      </c>
      <c r="X61" s="75"/>
      <c r="Y61" s="75">
        <f t="shared" si="18"/>
        <v>0</v>
      </c>
      <c r="Z61" s="75">
        <f t="shared" si="18"/>
        <v>0</v>
      </c>
      <c r="AA61" s="75">
        <f t="shared" si="18"/>
        <v>0</v>
      </c>
      <c r="AB61" s="75">
        <f t="shared" si="18"/>
        <v>10</v>
      </c>
      <c r="AC61" s="20"/>
      <c r="AD61" s="20"/>
      <c r="AE61" s="20"/>
      <c r="AF61" s="20"/>
      <c r="AG61" s="19"/>
      <c r="AH61" s="19"/>
      <c r="AI61" s="67"/>
      <c r="AJ61" s="161">
        <v>6.33</v>
      </c>
      <c r="AK61" s="162">
        <v>0.63300000000000001</v>
      </c>
      <c r="AL61" s="162">
        <v>3.1649999999999998E-2</v>
      </c>
      <c r="AM61" s="381"/>
      <c r="AN61" s="381"/>
      <c r="AO61" s="381"/>
      <c r="AP61" s="381"/>
      <c r="AQ61" s="384"/>
    </row>
    <row r="62" spans="1:43" s="5" customFormat="1" thickBot="1" x14ac:dyDescent="0.25">
      <c r="A62" s="349"/>
      <c r="B62" s="353"/>
      <c r="C62" s="359"/>
      <c r="D62" s="359"/>
      <c r="E62" s="359"/>
      <c r="F62" s="359"/>
      <c r="G62" s="39" t="s">
        <v>14</v>
      </c>
      <c r="H62" s="76">
        <f>H58</f>
        <v>16648564193.838175</v>
      </c>
      <c r="I62" s="92">
        <f>+I58+I60</f>
        <v>1122604667</v>
      </c>
      <c r="J62" s="76">
        <v>1122604667</v>
      </c>
      <c r="K62" s="76">
        <v>1139706445</v>
      </c>
      <c r="L62" s="76">
        <v>1138082493</v>
      </c>
      <c r="M62" s="76">
        <f t="shared" si="18"/>
        <v>3370737290.8000002</v>
      </c>
      <c r="N62" s="76">
        <f t="shared" si="18"/>
        <v>0</v>
      </c>
      <c r="O62" s="76">
        <f t="shared" si="18"/>
        <v>0</v>
      </c>
      <c r="P62" s="76">
        <f t="shared" si="18"/>
        <v>0</v>
      </c>
      <c r="Q62" s="76">
        <f t="shared" si="18"/>
        <v>0</v>
      </c>
      <c r="R62" s="76">
        <f t="shared" si="18"/>
        <v>5565489003.3400002</v>
      </c>
      <c r="S62" s="76">
        <f t="shared" si="18"/>
        <v>0</v>
      </c>
      <c r="T62" s="76">
        <f t="shared" si="18"/>
        <v>0</v>
      </c>
      <c r="U62" s="76">
        <f t="shared" si="18"/>
        <v>0</v>
      </c>
      <c r="V62" s="76">
        <f t="shared" si="18"/>
        <v>0</v>
      </c>
      <c r="W62" s="76">
        <f t="shared" si="18"/>
        <v>5590486597.507</v>
      </c>
      <c r="X62" s="76"/>
      <c r="Y62" s="76">
        <f t="shared" si="18"/>
        <v>0</v>
      </c>
      <c r="Z62" s="76">
        <f t="shared" si="18"/>
        <v>0</v>
      </c>
      <c r="AA62" s="76">
        <f t="shared" si="18"/>
        <v>0</v>
      </c>
      <c r="AB62" s="76">
        <f t="shared" si="18"/>
        <v>999246635.69117498</v>
      </c>
      <c r="AC62" s="69"/>
      <c r="AD62" s="69"/>
      <c r="AE62" s="69"/>
      <c r="AF62" s="69"/>
      <c r="AG62" s="69"/>
      <c r="AH62" s="69"/>
      <c r="AI62" s="70"/>
      <c r="AJ62" s="145">
        <v>1138082493</v>
      </c>
      <c r="AK62" s="146">
        <v>0.99857511378730512</v>
      </c>
      <c r="AL62" s="146">
        <v>6.8289049765176163E-2</v>
      </c>
      <c r="AM62" s="382"/>
      <c r="AN62" s="382"/>
      <c r="AO62" s="382"/>
      <c r="AP62" s="382"/>
      <c r="AQ62" s="385"/>
    </row>
    <row r="63" spans="1:43" s="5" customFormat="1" ht="15" customHeight="1" x14ac:dyDescent="0.2">
      <c r="A63" s="349"/>
      <c r="B63" s="351">
        <v>10</v>
      </c>
      <c r="C63" s="357" t="s">
        <v>173</v>
      </c>
      <c r="D63" s="357" t="s">
        <v>117</v>
      </c>
      <c r="E63" s="357">
        <v>435</v>
      </c>
      <c r="F63" s="357">
        <v>177</v>
      </c>
      <c r="G63" s="37" t="s">
        <v>9</v>
      </c>
      <c r="H63" s="112">
        <v>1</v>
      </c>
      <c r="I63" s="81">
        <v>5</v>
      </c>
      <c r="J63" s="72">
        <v>5</v>
      </c>
      <c r="K63" s="72">
        <v>5</v>
      </c>
      <c r="L63" s="72">
        <v>5</v>
      </c>
      <c r="M63" s="72">
        <v>20</v>
      </c>
      <c r="N63" s="72"/>
      <c r="O63" s="72"/>
      <c r="P63" s="72"/>
      <c r="Q63" s="72"/>
      <c r="R63" s="72">
        <v>35</v>
      </c>
      <c r="S63" s="72"/>
      <c r="T63" s="72"/>
      <c r="U63" s="72"/>
      <c r="V63" s="72"/>
      <c r="W63" s="72">
        <v>35</v>
      </c>
      <c r="X63" s="72"/>
      <c r="Y63" s="72"/>
      <c r="Z63" s="72"/>
      <c r="AA63" s="72"/>
      <c r="AB63" s="72">
        <v>5</v>
      </c>
      <c r="AC63" s="17"/>
      <c r="AD63" s="17"/>
      <c r="AE63" s="17"/>
      <c r="AF63" s="17"/>
      <c r="AG63" s="13"/>
      <c r="AH63" s="13"/>
      <c r="AI63" s="66"/>
      <c r="AJ63" s="159">
        <v>3.1</v>
      </c>
      <c r="AK63" s="160">
        <v>0.62</v>
      </c>
      <c r="AL63" s="160">
        <v>0.03</v>
      </c>
      <c r="AM63" s="380" t="s">
        <v>328</v>
      </c>
      <c r="AN63" s="380" t="s">
        <v>329</v>
      </c>
      <c r="AO63" s="380" t="s">
        <v>330</v>
      </c>
      <c r="AP63" s="380" t="s">
        <v>287</v>
      </c>
      <c r="AQ63" s="383" t="s">
        <v>331</v>
      </c>
    </row>
    <row r="64" spans="1:43" s="5" customFormat="1" thickBot="1" x14ac:dyDescent="0.25">
      <c r="A64" s="349"/>
      <c r="B64" s="352"/>
      <c r="C64" s="358"/>
      <c r="D64" s="358"/>
      <c r="E64" s="358"/>
      <c r="F64" s="358"/>
      <c r="G64" s="38" t="s">
        <v>10</v>
      </c>
      <c r="H64" s="63">
        <v>6450718638.9087372</v>
      </c>
      <c r="I64" s="93">
        <v>454522393</v>
      </c>
      <c r="J64" s="73">
        <v>409425273</v>
      </c>
      <c r="K64" s="63">
        <v>277869386</v>
      </c>
      <c r="L64" s="63">
        <v>277154416</v>
      </c>
      <c r="M64" s="73">
        <v>1551482479.8</v>
      </c>
      <c r="N64" s="63"/>
      <c r="O64" s="63"/>
      <c r="P64" s="63"/>
      <c r="Q64" s="63"/>
      <c r="R64" s="73">
        <v>1857226603.79</v>
      </c>
      <c r="S64" s="63"/>
      <c r="T64" s="63"/>
      <c r="U64" s="63"/>
      <c r="V64" s="63"/>
      <c r="W64" s="73">
        <v>1967740433.9795001</v>
      </c>
      <c r="X64" s="63"/>
      <c r="Y64" s="63"/>
      <c r="Z64" s="63"/>
      <c r="AA64" s="63"/>
      <c r="AB64" s="76">
        <v>619746727.83923805</v>
      </c>
      <c r="AC64" s="62"/>
      <c r="AD64" s="62"/>
      <c r="AE64" s="62"/>
      <c r="AF64" s="62"/>
      <c r="AG64" s="62"/>
      <c r="AH64" s="62"/>
      <c r="AI64" s="67"/>
      <c r="AJ64" s="142">
        <v>277154416</v>
      </c>
      <c r="AK64" s="143">
        <v>0.99742695656296587</v>
      </c>
      <c r="AL64" s="143">
        <v>4.4174612166377795E-2</v>
      </c>
      <c r="AM64" s="381"/>
      <c r="AN64" s="381"/>
      <c r="AO64" s="381"/>
      <c r="AP64" s="381"/>
      <c r="AQ64" s="384"/>
    </row>
    <row r="65" spans="1:51" s="5" customFormat="1" ht="40.5" customHeight="1" x14ac:dyDescent="0.2">
      <c r="A65" s="349"/>
      <c r="B65" s="352"/>
      <c r="C65" s="358"/>
      <c r="D65" s="358"/>
      <c r="E65" s="358"/>
      <c r="F65" s="358"/>
      <c r="G65" s="38" t="s">
        <v>11</v>
      </c>
      <c r="H65" s="74"/>
      <c r="I65" s="91"/>
      <c r="J65" s="74"/>
      <c r="K65" s="74"/>
      <c r="L65" s="74"/>
      <c r="M65" s="74"/>
      <c r="N65" s="74"/>
      <c r="O65" s="74"/>
      <c r="P65" s="74"/>
      <c r="Q65" s="74"/>
      <c r="R65" s="74"/>
      <c r="S65" s="74"/>
      <c r="T65" s="74"/>
      <c r="U65" s="74"/>
      <c r="V65" s="74"/>
      <c r="W65" s="74"/>
      <c r="X65" s="74"/>
      <c r="Y65" s="74"/>
      <c r="Z65" s="74"/>
      <c r="AA65" s="74"/>
      <c r="AB65" s="74"/>
      <c r="AC65" s="18"/>
      <c r="AD65" s="18"/>
      <c r="AE65" s="18"/>
      <c r="AF65" s="18"/>
      <c r="AG65" s="19"/>
      <c r="AH65" s="19"/>
      <c r="AI65" s="67"/>
      <c r="AJ65" s="144"/>
      <c r="AK65" s="143"/>
      <c r="AL65" s="143"/>
      <c r="AM65" s="381"/>
      <c r="AN65" s="381"/>
      <c r="AO65" s="381"/>
      <c r="AP65" s="381"/>
      <c r="AQ65" s="384"/>
    </row>
    <row r="66" spans="1:51" s="5" customFormat="1" ht="33" customHeight="1" thickBot="1" x14ac:dyDescent="0.25">
      <c r="A66" s="349"/>
      <c r="B66" s="352"/>
      <c r="C66" s="358"/>
      <c r="D66" s="358"/>
      <c r="E66" s="358"/>
      <c r="F66" s="358"/>
      <c r="G66" s="38" t="s">
        <v>12</v>
      </c>
      <c r="H66" s="79"/>
      <c r="I66" s="91"/>
      <c r="J66" s="79"/>
      <c r="K66" s="79"/>
      <c r="L66" s="79"/>
      <c r="M66" s="79"/>
      <c r="N66" s="79"/>
      <c r="O66" s="79"/>
      <c r="P66" s="79"/>
      <c r="Q66" s="79"/>
      <c r="R66" s="79"/>
      <c r="S66" s="79"/>
      <c r="T66" s="79"/>
      <c r="U66" s="79"/>
      <c r="V66" s="79"/>
      <c r="W66" s="79"/>
      <c r="X66" s="79"/>
      <c r="Y66" s="79"/>
      <c r="Z66" s="79"/>
      <c r="AA66" s="79"/>
      <c r="AB66" s="79"/>
      <c r="AC66" s="21"/>
      <c r="AD66" s="21"/>
      <c r="AE66" s="21"/>
      <c r="AF66" s="21"/>
      <c r="AG66" s="62"/>
      <c r="AH66" s="62"/>
      <c r="AI66" s="62"/>
      <c r="AJ66" s="144"/>
      <c r="AK66" s="143"/>
      <c r="AL66" s="143"/>
      <c r="AM66" s="381"/>
      <c r="AN66" s="381"/>
      <c r="AO66" s="381"/>
      <c r="AP66" s="381"/>
      <c r="AQ66" s="384"/>
    </row>
    <row r="67" spans="1:51" s="5" customFormat="1" ht="36" customHeight="1" x14ac:dyDescent="0.2">
      <c r="A67" s="349"/>
      <c r="B67" s="352"/>
      <c r="C67" s="358"/>
      <c r="D67" s="358"/>
      <c r="E67" s="358"/>
      <c r="F67" s="358"/>
      <c r="G67" s="38" t="s">
        <v>13</v>
      </c>
      <c r="H67" s="112">
        <v>1</v>
      </c>
      <c r="I67" s="82">
        <f t="shared" ref="I67:AB67" si="19">+I63+I65</f>
        <v>5</v>
      </c>
      <c r="J67" s="75">
        <v>5</v>
      </c>
      <c r="K67" s="75">
        <v>5</v>
      </c>
      <c r="L67" s="75">
        <v>5</v>
      </c>
      <c r="M67" s="75">
        <f t="shared" si="19"/>
        <v>20</v>
      </c>
      <c r="N67" s="75">
        <f t="shared" si="19"/>
        <v>0</v>
      </c>
      <c r="O67" s="75">
        <f t="shared" si="19"/>
        <v>0</v>
      </c>
      <c r="P67" s="75">
        <f t="shared" si="19"/>
        <v>0</v>
      </c>
      <c r="Q67" s="75">
        <f t="shared" si="19"/>
        <v>0</v>
      </c>
      <c r="R67" s="75">
        <f t="shared" si="19"/>
        <v>35</v>
      </c>
      <c r="S67" s="75">
        <f t="shared" si="19"/>
        <v>0</v>
      </c>
      <c r="T67" s="75">
        <f t="shared" si="19"/>
        <v>0</v>
      </c>
      <c r="U67" s="75">
        <f t="shared" si="19"/>
        <v>0</v>
      </c>
      <c r="V67" s="75">
        <f t="shared" si="19"/>
        <v>0</v>
      </c>
      <c r="W67" s="75">
        <v>35</v>
      </c>
      <c r="X67" s="75"/>
      <c r="Y67" s="75">
        <f t="shared" si="19"/>
        <v>0</v>
      </c>
      <c r="Z67" s="75">
        <f t="shared" si="19"/>
        <v>0</v>
      </c>
      <c r="AA67" s="75">
        <f t="shared" si="19"/>
        <v>0</v>
      </c>
      <c r="AB67" s="75">
        <f t="shared" si="19"/>
        <v>5</v>
      </c>
      <c r="AC67" s="20"/>
      <c r="AD67" s="20"/>
      <c r="AE67" s="20"/>
      <c r="AF67" s="20"/>
      <c r="AG67" s="19"/>
      <c r="AH67" s="19"/>
      <c r="AI67" s="67"/>
      <c r="AJ67" s="161">
        <v>3.1</v>
      </c>
      <c r="AK67" s="162">
        <v>0.62</v>
      </c>
      <c r="AL67" s="162">
        <v>0.03</v>
      </c>
      <c r="AM67" s="381"/>
      <c r="AN67" s="381"/>
      <c r="AO67" s="381"/>
      <c r="AP67" s="381"/>
      <c r="AQ67" s="384"/>
    </row>
    <row r="68" spans="1:51" s="5" customFormat="1" ht="49.5" customHeight="1" thickBot="1" x14ac:dyDescent="0.25">
      <c r="A68" s="349"/>
      <c r="B68" s="353"/>
      <c r="C68" s="359"/>
      <c r="D68" s="359"/>
      <c r="E68" s="359"/>
      <c r="F68" s="359"/>
      <c r="G68" s="39" t="s">
        <v>14</v>
      </c>
      <c r="H68" s="76">
        <f>H64</f>
        <v>6450718638.9087372</v>
      </c>
      <c r="I68" s="92">
        <f>I64</f>
        <v>454522393</v>
      </c>
      <c r="J68" s="76">
        <v>409425273</v>
      </c>
      <c r="K68" s="76">
        <v>277869386</v>
      </c>
      <c r="L68" s="76">
        <v>277154416</v>
      </c>
      <c r="M68" s="76">
        <f t="shared" ref="M68:AB68" si="20">M64</f>
        <v>1551482479.8</v>
      </c>
      <c r="N68" s="76">
        <f t="shared" si="20"/>
        <v>0</v>
      </c>
      <c r="O68" s="76">
        <f t="shared" si="20"/>
        <v>0</v>
      </c>
      <c r="P68" s="76">
        <f t="shared" si="20"/>
        <v>0</v>
      </c>
      <c r="Q68" s="76">
        <f t="shared" si="20"/>
        <v>0</v>
      </c>
      <c r="R68" s="76">
        <f t="shared" si="20"/>
        <v>1857226603.79</v>
      </c>
      <c r="S68" s="76">
        <f t="shared" si="20"/>
        <v>0</v>
      </c>
      <c r="T68" s="76">
        <f t="shared" si="20"/>
        <v>0</v>
      </c>
      <c r="U68" s="76">
        <f t="shared" si="20"/>
        <v>0</v>
      </c>
      <c r="V68" s="76">
        <f t="shared" si="20"/>
        <v>0</v>
      </c>
      <c r="W68" s="76">
        <f t="shared" si="20"/>
        <v>1967740433.9795001</v>
      </c>
      <c r="X68" s="76"/>
      <c r="Y68" s="76">
        <f t="shared" si="20"/>
        <v>0</v>
      </c>
      <c r="Z68" s="76">
        <f t="shared" si="20"/>
        <v>0</v>
      </c>
      <c r="AA68" s="76">
        <f t="shared" si="20"/>
        <v>0</v>
      </c>
      <c r="AB68" s="76">
        <f t="shared" si="20"/>
        <v>619746727.83923805</v>
      </c>
      <c r="AC68" s="69"/>
      <c r="AD68" s="69"/>
      <c r="AE68" s="69"/>
      <c r="AF68" s="69"/>
      <c r="AG68" s="69"/>
      <c r="AH68" s="69"/>
      <c r="AI68" s="70"/>
      <c r="AJ68" s="145">
        <v>277154416</v>
      </c>
      <c r="AK68" s="146">
        <v>0.99742695656296587</v>
      </c>
      <c r="AL68" s="146">
        <v>4.4174612166377795E-2</v>
      </c>
      <c r="AM68" s="382"/>
      <c r="AN68" s="382"/>
      <c r="AO68" s="382"/>
      <c r="AP68" s="382"/>
      <c r="AQ68" s="385"/>
    </row>
    <row r="69" spans="1:51" s="5" customFormat="1" ht="45" customHeight="1" x14ac:dyDescent="0.2">
      <c r="A69" s="349"/>
      <c r="B69" s="351">
        <v>11</v>
      </c>
      <c r="C69" s="357" t="s">
        <v>128</v>
      </c>
      <c r="D69" s="357" t="s">
        <v>116</v>
      </c>
      <c r="E69" s="357">
        <v>435</v>
      </c>
      <c r="F69" s="357">
        <v>177</v>
      </c>
      <c r="G69" s="37" t="s">
        <v>9</v>
      </c>
      <c r="H69" s="72">
        <v>4</v>
      </c>
      <c r="I69" s="81">
        <v>0.5</v>
      </c>
      <c r="J69" s="81">
        <v>0.5</v>
      </c>
      <c r="K69" s="72">
        <v>0.5</v>
      </c>
      <c r="L69" s="72">
        <v>0.5</v>
      </c>
      <c r="M69" s="72">
        <v>1</v>
      </c>
      <c r="N69" s="72"/>
      <c r="O69" s="72"/>
      <c r="P69" s="72"/>
      <c r="Q69" s="72"/>
      <c r="R69" s="72">
        <v>2</v>
      </c>
      <c r="S69" s="72"/>
      <c r="T69" s="72"/>
      <c r="U69" s="72"/>
      <c r="V69" s="72"/>
      <c r="W69" s="72">
        <v>3</v>
      </c>
      <c r="X69" s="72"/>
      <c r="Y69" s="72"/>
      <c r="Z69" s="72"/>
      <c r="AA69" s="72"/>
      <c r="AB69" s="72">
        <v>4</v>
      </c>
      <c r="AC69" s="17"/>
      <c r="AD69" s="17"/>
      <c r="AE69" s="17"/>
      <c r="AF69" s="17"/>
      <c r="AG69" s="13"/>
      <c r="AH69" s="13"/>
      <c r="AI69" s="66"/>
      <c r="AJ69" s="159">
        <v>0.5</v>
      </c>
      <c r="AK69" s="160">
        <v>1</v>
      </c>
      <c r="AL69" s="160">
        <v>0.125</v>
      </c>
      <c r="AM69" s="380" t="s">
        <v>332</v>
      </c>
      <c r="AN69" s="380" t="s">
        <v>333</v>
      </c>
      <c r="AO69" s="380" t="s">
        <v>334</v>
      </c>
      <c r="AP69" s="380" t="s">
        <v>335</v>
      </c>
      <c r="AQ69" s="383" t="s">
        <v>336</v>
      </c>
    </row>
    <row r="70" spans="1:51" s="5" customFormat="1" ht="36" customHeight="1" x14ac:dyDescent="0.2">
      <c r="A70" s="349"/>
      <c r="B70" s="352"/>
      <c r="C70" s="358"/>
      <c r="D70" s="358"/>
      <c r="E70" s="358"/>
      <c r="F70" s="358"/>
      <c r="G70" s="38" t="s">
        <v>10</v>
      </c>
      <c r="H70" s="63">
        <v>3906135884.6286254</v>
      </c>
      <c r="I70" s="93">
        <v>291706430</v>
      </c>
      <c r="J70" s="73">
        <v>291706430</v>
      </c>
      <c r="K70" s="63">
        <v>315702212</v>
      </c>
      <c r="L70" s="63">
        <v>303116375</v>
      </c>
      <c r="M70" s="73">
        <v>1003802458</v>
      </c>
      <c r="N70" s="63"/>
      <c r="O70" s="63"/>
      <c r="P70" s="63"/>
      <c r="Q70" s="63"/>
      <c r="R70" s="73">
        <v>974489430.89999998</v>
      </c>
      <c r="S70" s="63"/>
      <c r="T70" s="63"/>
      <c r="U70" s="63"/>
      <c r="V70" s="63"/>
      <c r="W70" s="73">
        <v>1044100502.4450001</v>
      </c>
      <c r="X70" s="63"/>
      <c r="Y70" s="63"/>
      <c r="Z70" s="63"/>
      <c r="AA70" s="63"/>
      <c r="AB70" s="73">
        <v>592037063.78362501</v>
      </c>
      <c r="AC70" s="62"/>
      <c r="AD70" s="62"/>
      <c r="AE70" s="62"/>
      <c r="AF70" s="62"/>
      <c r="AG70" s="62"/>
      <c r="AH70" s="62"/>
      <c r="AI70" s="67"/>
      <c r="AJ70" s="142">
        <v>303116375</v>
      </c>
      <c r="AK70" s="143">
        <v>0.96013383333532043</v>
      </c>
      <c r="AL70" s="143">
        <v>7.712626463514359E-2</v>
      </c>
      <c r="AM70" s="381"/>
      <c r="AN70" s="381"/>
      <c r="AO70" s="381"/>
      <c r="AP70" s="381"/>
      <c r="AQ70" s="384"/>
    </row>
    <row r="71" spans="1:51" s="5" customFormat="1" ht="40.5" customHeight="1" x14ac:dyDescent="0.2">
      <c r="A71" s="349"/>
      <c r="B71" s="352"/>
      <c r="C71" s="358"/>
      <c r="D71" s="358"/>
      <c r="E71" s="358"/>
      <c r="F71" s="358"/>
      <c r="G71" s="38" t="s">
        <v>11</v>
      </c>
      <c r="H71" s="74"/>
      <c r="I71" s="91"/>
      <c r="J71" s="74"/>
      <c r="K71" s="74"/>
      <c r="L71" s="74"/>
      <c r="M71" s="74"/>
      <c r="N71" s="74"/>
      <c r="O71" s="74"/>
      <c r="P71" s="74"/>
      <c r="Q71" s="74"/>
      <c r="R71" s="74"/>
      <c r="S71" s="74"/>
      <c r="T71" s="74"/>
      <c r="U71" s="74"/>
      <c r="V71" s="74"/>
      <c r="W71" s="74"/>
      <c r="X71" s="74"/>
      <c r="Y71" s="74"/>
      <c r="Z71" s="74"/>
      <c r="AA71" s="74"/>
      <c r="AB71" s="74"/>
      <c r="AC71" s="18"/>
      <c r="AD71" s="18"/>
      <c r="AE71" s="18"/>
      <c r="AF71" s="18"/>
      <c r="AG71" s="19"/>
      <c r="AH71" s="19"/>
      <c r="AI71" s="67"/>
      <c r="AJ71" s="144"/>
      <c r="AK71" s="143"/>
      <c r="AL71" s="143"/>
      <c r="AM71" s="381"/>
      <c r="AN71" s="381"/>
      <c r="AO71" s="381"/>
      <c r="AP71" s="381"/>
      <c r="AQ71" s="384"/>
    </row>
    <row r="72" spans="1:51" s="5" customFormat="1" ht="33" customHeight="1" x14ac:dyDescent="0.2">
      <c r="A72" s="349"/>
      <c r="B72" s="352"/>
      <c r="C72" s="358"/>
      <c r="D72" s="358"/>
      <c r="E72" s="358"/>
      <c r="F72" s="358"/>
      <c r="G72" s="38" t="s">
        <v>12</v>
      </c>
      <c r="H72" s="79"/>
      <c r="I72" s="91"/>
      <c r="J72" s="79"/>
      <c r="K72" s="79"/>
      <c r="L72" s="79"/>
      <c r="M72" s="79"/>
      <c r="N72" s="79"/>
      <c r="O72" s="79"/>
      <c r="P72" s="79"/>
      <c r="Q72" s="79"/>
      <c r="R72" s="79"/>
      <c r="S72" s="79"/>
      <c r="T72" s="79"/>
      <c r="U72" s="79"/>
      <c r="V72" s="79"/>
      <c r="W72" s="79"/>
      <c r="X72" s="79"/>
      <c r="Y72" s="79"/>
      <c r="Z72" s="79"/>
      <c r="AA72" s="79"/>
      <c r="AB72" s="79"/>
      <c r="AC72" s="21"/>
      <c r="AD72" s="21"/>
      <c r="AE72" s="21"/>
      <c r="AF72" s="21"/>
      <c r="AG72" s="62"/>
      <c r="AH72" s="62"/>
      <c r="AI72" s="62"/>
      <c r="AJ72" s="144"/>
      <c r="AK72" s="143"/>
      <c r="AL72" s="143"/>
      <c r="AM72" s="381"/>
      <c r="AN72" s="381"/>
      <c r="AO72" s="381"/>
      <c r="AP72" s="381"/>
      <c r="AQ72" s="384"/>
    </row>
    <row r="73" spans="1:51" s="5" customFormat="1" ht="36" customHeight="1" x14ac:dyDescent="0.2">
      <c r="A73" s="349"/>
      <c r="B73" s="352"/>
      <c r="C73" s="358"/>
      <c r="D73" s="358"/>
      <c r="E73" s="358"/>
      <c r="F73" s="358"/>
      <c r="G73" s="38" t="s">
        <v>13</v>
      </c>
      <c r="H73" s="75">
        <f>+H69+H71</f>
        <v>4</v>
      </c>
      <c r="I73" s="82">
        <f t="shared" ref="I73:AB73" si="21">+I69+I71</f>
        <v>0.5</v>
      </c>
      <c r="J73" s="82">
        <v>0.5</v>
      </c>
      <c r="K73" s="75">
        <v>0.5</v>
      </c>
      <c r="L73" s="75">
        <v>0.5</v>
      </c>
      <c r="M73" s="75">
        <f t="shared" si="21"/>
        <v>1</v>
      </c>
      <c r="N73" s="75">
        <f t="shared" si="21"/>
        <v>0</v>
      </c>
      <c r="O73" s="75">
        <f t="shared" si="21"/>
        <v>0</v>
      </c>
      <c r="P73" s="75">
        <f t="shared" si="21"/>
        <v>0</v>
      </c>
      <c r="Q73" s="75">
        <f t="shared" si="21"/>
        <v>0</v>
      </c>
      <c r="R73" s="75">
        <f t="shared" si="21"/>
        <v>2</v>
      </c>
      <c r="S73" s="75">
        <f t="shared" si="21"/>
        <v>0</v>
      </c>
      <c r="T73" s="75">
        <f t="shared" si="21"/>
        <v>0</v>
      </c>
      <c r="U73" s="75">
        <f t="shared" si="21"/>
        <v>0</v>
      </c>
      <c r="V73" s="75">
        <f t="shared" si="21"/>
        <v>0</v>
      </c>
      <c r="W73" s="75">
        <v>3</v>
      </c>
      <c r="X73" s="75"/>
      <c r="Y73" s="75">
        <f t="shared" si="21"/>
        <v>0</v>
      </c>
      <c r="Z73" s="75">
        <f t="shared" si="21"/>
        <v>0</v>
      </c>
      <c r="AA73" s="75">
        <f t="shared" si="21"/>
        <v>0</v>
      </c>
      <c r="AB73" s="75">
        <f t="shared" si="21"/>
        <v>4</v>
      </c>
      <c r="AC73" s="20"/>
      <c r="AD73" s="20"/>
      <c r="AE73" s="20"/>
      <c r="AF73" s="20"/>
      <c r="AG73" s="19"/>
      <c r="AH73" s="19"/>
      <c r="AI73" s="67"/>
      <c r="AJ73" s="161">
        <v>0.5</v>
      </c>
      <c r="AK73" s="162">
        <v>1</v>
      </c>
      <c r="AL73" s="162">
        <v>0.125</v>
      </c>
      <c r="AM73" s="381"/>
      <c r="AN73" s="381"/>
      <c r="AO73" s="381"/>
      <c r="AP73" s="381"/>
      <c r="AQ73" s="384"/>
      <c r="AR73" s="55"/>
    </row>
    <row r="74" spans="1:51" s="5" customFormat="1" ht="49.5" customHeight="1" thickBot="1" x14ac:dyDescent="0.25">
      <c r="A74" s="350"/>
      <c r="B74" s="353"/>
      <c r="C74" s="359"/>
      <c r="D74" s="359"/>
      <c r="E74" s="359"/>
      <c r="F74" s="359"/>
      <c r="G74" s="39" t="s">
        <v>14</v>
      </c>
      <c r="H74" s="76">
        <f>H70</f>
        <v>3906135884.6286254</v>
      </c>
      <c r="I74" s="92">
        <f t="shared" ref="I74:AB74" si="22">I70</f>
        <v>291706430</v>
      </c>
      <c r="J74" s="76">
        <v>291706430</v>
      </c>
      <c r="K74" s="76">
        <v>315702212</v>
      </c>
      <c r="L74" s="76">
        <v>303116375</v>
      </c>
      <c r="M74" s="76">
        <f t="shared" si="22"/>
        <v>1003802458</v>
      </c>
      <c r="N74" s="76">
        <f t="shared" si="22"/>
        <v>0</v>
      </c>
      <c r="O74" s="76">
        <f t="shared" si="22"/>
        <v>0</v>
      </c>
      <c r="P74" s="76">
        <f t="shared" si="22"/>
        <v>0</v>
      </c>
      <c r="Q74" s="76">
        <f t="shared" si="22"/>
        <v>0</v>
      </c>
      <c r="R74" s="76">
        <f t="shared" si="22"/>
        <v>974489430.89999998</v>
      </c>
      <c r="S74" s="76">
        <f t="shared" si="22"/>
        <v>0</v>
      </c>
      <c r="T74" s="76">
        <f t="shared" si="22"/>
        <v>0</v>
      </c>
      <c r="U74" s="76">
        <f t="shared" si="22"/>
        <v>0</v>
      </c>
      <c r="V74" s="76">
        <f t="shared" si="22"/>
        <v>0</v>
      </c>
      <c r="W74" s="76">
        <f t="shared" si="22"/>
        <v>1044100502.4450001</v>
      </c>
      <c r="X74" s="76"/>
      <c r="Y74" s="76">
        <f t="shared" si="22"/>
        <v>0</v>
      </c>
      <c r="Z74" s="76">
        <f t="shared" si="22"/>
        <v>0</v>
      </c>
      <c r="AA74" s="76">
        <f t="shared" si="22"/>
        <v>0</v>
      </c>
      <c r="AB74" s="76">
        <f t="shared" si="22"/>
        <v>592037063.78362501</v>
      </c>
      <c r="AC74" s="69"/>
      <c r="AD74" s="69"/>
      <c r="AE74" s="69"/>
      <c r="AF74" s="69"/>
      <c r="AG74" s="69"/>
      <c r="AH74" s="69"/>
      <c r="AI74" s="70"/>
      <c r="AJ74" s="145">
        <v>303116375</v>
      </c>
      <c r="AK74" s="146">
        <v>0.96013383333532043</v>
      </c>
      <c r="AL74" s="146">
        <v>7.712626463514359E-2</v>
      </c>
      <c r="AM74" s="382"/>
      <c r="AN74" s="382"/>
      <c r="AO74" s="382"/>
      <c r="AP74" s="382"/>
      <c r="AQ74" s="385"/>
      <c r="AR74" s="55"/>
    </row>
    <row r="75" spans="1:51" s="5" customFormat="1" ht="45" customHeight="1" x14ac:dyDescent="0.2">
      <c r="A75" s="348" t="s">
        <v>129</v>
      </c>
      <c r="B75" s="351">
        <v>12</v>
      </c>
      <c r="C75" s="357" t="s">
        <v>130</v>
      </c>
      <c r="D75" s="357" t="s">
        <v>116</v>
      </c>
      <c r="E75" s="357">
        <v>439</v>
      </c>
      <c r="F75" s="357">
        <v>177</v>
      </c>
      <c r="G75" s="37" t="s">
        <v>9</v>
      </c>
      <c r="H75" s="72">
        <v>200</v>
      </c>
      <c r="I75" s="81">
        <v>55</v>
      </c>
      <c r="J75" s="72">
        <v>55</v>
      </c>
      <c r="K75" s="72">
        <v>55</v>
      </c>
      <c r="L75" s="72">
        <v>55</v>
      </c>
      <c r="M75" s="81">
        <v>117.5</v>
      </c>
      <c r="N75" s="72"/>
      <c r="O75" s="72"/>
      <c r="P75" s="72"/>
      <c r="Q75" s="72"/>
      <c r="R75" s="72">
        <v>180</v>
      </c>
      <c r="S75" s="72"/>
      <c r="T75" s="72"/>
      <c r="U75" s="72"/>
      <c r="V75" s="72"/>
      <c r="W75" s="72">
        <v>195</v>
      </c>
      <c r="X75" s="72"/>
      <c r="Y75" s="72"/>
      <c r="Z75" s="72"/>
      <c r="AA75" s="72"/>
      <c r="AB75" s="72">
        <v>200</v>
      </c>
      <c r="AC75" s="17"/>
      <c r="AD75" s="17"/>
      <c r="AE75" s="17"/>
      <c r="AF75" s="17"/>
      <c r="AG75" s="13"/>
      <c r="AH75" s="13"/>
      <c r="AI75" s="66"/>
      <c r="AJ75" s="159">
        <v>62.33</v>
      </c>
      <c r="AK75" s="160">
        <v>1.1332727272727272</v>
      </c>
      <c r="AL75" s="160">
        <v>0.31164999999999998</v>
      </c>
      <c r="AM75" s="380" t="s">
        <v>337</v>
      </c>
      <c r="AN75" s="386" t="s">
        <v>206</v>
      </c>
      <c r="AO75" s="386" t="s">
        <v>206</v>
      </c>
      <c r="AP75" s="380" t="s">
        <v>338</v>
      </c>
      <c r="AQ75" s="383" t="s">
        <v>339</v>
      </c>
    </row>
    <row r="76" spans="1:51" s="5" customFormat="1" ht="36" customHeight="1" x14ac:dyDescent="0.2">
      <c r="A76" s="349"/>
      <c r="B76" s="352"/>
      <c r="C76" s="358"/>
      <c r="D76" s="358"/>
      <c r="E76" s="358"/>
      <c r="F76" s="358"/>
      <c r="G76" s="38" t="s">
        <v>10</v>
      </c>
      <c r="H76" s="63">
        <v>3795581175.8258748</v>
      </c>
      <c r="I76" s="93">
        <v>279700000</v>
      </c>
      <c r="J76" s="73">
        <v>279700000</v>
      </c>
      <c r="K76" s="63">
        <v>243630107</v>
      </c>
      <c r="L76" s="63">
        <v>243630106</v>
      </c>
      <c r="M76" s="63">
        <v>1116990714</v>
      </c>
      <c r="N76" s="63"/>
      <c r="O76" s="63"/>
      <c r="P76" s="63"/>
      <c r="Q76" s="63"/>
      <c r="R76" s="73">
        <v>1189991312.2</v>
      </c>
      <c r="S76" s="63"/>
      <c r="T76" s="63"/>
      <c r="U76" s="63"/>
      <c r="V76" s="63"/>
      <c r="W76" s="73">
        <v>790919978.71000004</v>
      </c>
      <c r="X76" s="63"/>
      <c r="Y76" s="63"/>
      <c r="Z76" s="63"/>
      <c r="AA76" s="63"/>
      <c r="AB76" s="73">
        <v>417979170.91587502</v>
      </c>
      <c r="AC76" s="62"/>
      <c r="AD76" s="62"/>
      <c r="AE76" s="62"/>
      <c r="AF76" s="62"/>
      <c r="AG76" s="62"/>
      <c r="AH76" s="62"/>
      <c r="AI76" s="67"/>
      <c r="AJ76" s="142">
        <v>243630106</v>
      </c>
      <c r="AK76" s="143">
        <v>0.99999999589541699</v>
      </c>
      <c r="AL76" s="143">
        <v>6.4803664003260819E-2</v>
      </c>
      <c r="AM76" s="381"/>
      <c r="AN76" s="387"/>
      <c r="AO76" s="387"/>
      <c r="AP76" s="381"/>
      <c r="AQ76" s="384"/>
    </row>
    <row r="77" spans="1:51" s="5" customFormat="1" ht="40.5" customHeight="1" x14ac:dyDescent="0.2">
      <c r="A77" s="349"/>
      <c r="B77" s="352"/>
      <c r="C77" s="358"/>
      <c r="D77" s="358"/>
      <c r="E77" s="358"/>
      <c r="F77" s="358"/>
      <c r="G77" s="38" t="s">
        <v>11</v>
      </c>
      <c r="H77" s="74"/>
      <c r="I77" s="91"/>
      <c r="J77" s="74"/>
      <c r="K77" s="74"/>
      <c r="L77" s="74"/>
      <c r="M77" s="74"/>
      <c r="N77" s="74"/>
      <c r="O77" s="74"/>
      <c r="P77" s="74"/>
      <c r="Q77" s="74"/>
      <c r="R77" s="74"/>
      <c r="S77" s="74"/>
      <c r="T77" s="74"/>
      <c r="U77" s="74"/>
      <c r="V77" s="74"/>
      <c r="W77" s="74"/>
      <c r="X77" s="74"/>
      <c r="Y77" s="74"/>
      <c r="Z77" s="74"/>
      <c r="AA77" s="74"/>
      <c r="AB77" s="74"/>
      <c r="AC77" s="18"/>
      <c r="AD77" s="18"/>
      <c r="AE77" s="18"/>
      <c r="AF77" s="18"/>
      <c r="AG77" s="19"/>
      <c r="AH77" s="19"/>
      <c r="AI77" s="67"/>
      <c r="AJ77" s="144"/>
      <c r="AK77" s="143"/>
      <c r="AL77" s="143"/>
      <c r="AM77" s="381"/>
      <c r="AN77" s="387"/>
      <c r="AO77" s="387"/>
      <c r="AP77" s="381"/>
      <c r="AQ77" s="384"/>
    </row>
    <row r="78" spans="1:51" s="5" customFormat="1" ht="33" customHeight="1" x14ac:dyDescent="0.2">
      <c r="A78" s="349"/>
      <c r="B78" s="352"/>
      <c r="C78" s="358"/>
      <c r="D78" s="358"/>
      <c r="E78" s="358"/>
      <c r="F78" s="358"/>
      <c r="G78" s="38" t="s">
        <v>12</v>
      </c>
      <c r="H78" s="79"/>
      <c r="I78" s="91"/>
      <c r="J78" s="79"/>
      <c r="K78" s="79"/>
      <c r="L78" s="79"/>
      <c r="M78" s="79"/>
      <c r="N78" s="79"/>
      <c r="O78" s="79"/>
      <c r="P78" s="79"/>
      <c r="Q78" s="79"/>
      <c r="R78" s="79"/>
      <c r="S78" s="79"/>
      <c r="T78" s="79"/>
      <c r="U78" s="79"/>
      <c r="V78" s="79"/>
      <c r="W78" s="79"/>
      <c r="X78" s="79"/>
      <c r="Y78" s="79"/>
      <c r="Z78" s="79"/>
      <c r="AA78" s="79"/>
      <c r="AB78" s="79"/>
      <c r="AC78" s="21"/>
      <c r="AD78" s="21"/>
      <c r="AE78" s="21"/>
      <c r="AF78" s="21"/>
      <c r="AG78" s="62"/>
      <c r="AH78" s="62"/>
      <c r="AI78" s="62"/>
      <c r="AJ78" s="144"/>
      <c r="AK78" s="143"/>
      <c r="AL78" s="143"/>
      <c r="AM78" s="381"/>
      <c r="AN78" s="387"/>
      <c r="AO78" s="387"/>
      <c r="AP78" s="381"/>
      <c r="AQ78" s="384"/>
      <c r="AT78" s="52"/>
      <c r="AU78" s="52"/>
      <c r="AV78" s="52"/>
      <c r="AW78" s="52"/>
      <c r="AX78" s="52"/>
      <c r="AY78" s="52"/>
    </row>
    <row r="79" spans="1:51" s="5" customFormat="1" ht="36" customHeight="1" x14ac:dyDescent="0.2">
      <c r="A79" s="349"/>
      <c r="B79" s="352"/>
      <c r="C79" s="358"/>
      <c r="D79" s="358"/>
      <c r="E79" s="358"/>
      <c r="F79" s="358"/>
      <c r="G79" s="38" t="s">
        <v>13</v>
      </c>
      <c r="H79" s="75">
        <f>+H75+H77</f>
        <v>200</v>
      </c>
      <c r="I79" s="82">
        <f t="shared" ref="I79:AB79" si="23">+I75+I77</f>
        <v>55</v>
      </c>
      <c r="J79" s="75">
        <v>55</v>
      </c>
      <c r="K79" s="75">
        <v>55</v>
      </c>
      <c r="L79" s="75">
        <v>55</v>
      </c>
      <c r="M79" s="82">
        <f t="shared" si="23"/>
        <v>117.5</v>
      </c>
      <c r="N79" s="75">
        <f t="shared" si="23"/>
        <v>0</v>
      </c>
      <c r="O79" s="75">
        <f t="shared" si="23"/>
        <v>0</v>
      </c>
      <c r="P79" s="75">
        <f t="shared" si="23"/>
        <v>0</v>
      </c>
      <c r="Q79" s="75">
        <f t="shared" si="23"/>
        <v>0</v>
      </c>
      <c r="R79" s="75">
        <f t="shared" si="23"/>
        <v>180</v>
      </c>
      <c r="S79" s="75">
        <f t="shared" si="23"/>
        <v>0</v>
      </c>
      <c r="T79" s="75">
        <f t="shared" si="23"/>
        <v>0</v>
      </c>
      <c r="U79" s="75">
        <f t="shared" si="23"/>
        <v>0</v>
      </c>
      <c r="V79" s="75">
        <f t="shared" si="23"/>
        <v>0</v>
      </c>
      <c r="W79" s="75">
        <v>195</v>
      </c>
      <c r="X79" s="75"/>
      <c r="Y79" s="75">
        <f t="shared" si="23"/>
        <v>0</v>
      </c>
      <c r="Z79" s="75">
        <f t="shared" si="23"/>
        <v>0</v>
      </c>
      <c r="AA79" s="75">
        <f t="shared" si="23"/>
        <v>0</v>
      </c>
      <c r="AB79" s="75">
        <f t="shared" si="23"/>
        <v>200</v>
      </c>
      <c r="AC79" s="20"/>
      <c r="AD79" s="20"/>
      <c r="AE79" s="20"/>
      <c r="AF79" s="20"/>
      <c r="AG79" s="19"/>
      <c r="AH79" s="19"/>
      <c r="AI79" s="67"/>
      <c r="AJ79" s="161">
        <v>62.33</v>
      </c>
      <c r="AK79" s="162">
        <v>1.1332727272727272</v>
      </c>
      <c r="AL79" s="162">
        <v>0.31164999999999998</v>
      </c>
      <c r="AM79" s="381"/>
      <c r="AN79" s="387"/>
      <c r="AO79" s="387"/>
      <c r="AP79" s="381"/>
      <c r="AQ79" s="384"/>
      <c r="AT79" s="53"/>
      <c r="AU79" s="53"/>
      <c r="AV79" s="53"/>
      <c r="AW79" s="53"/>
      <c r="AX79" s="53"/>
      <c r="AY79" s="52"/>
    </row>
    <row r="80" spans="1:51" s="5" customFormat="1" ht="49.5" customHeight="1" thickBot="1" x14ac:dyDescent="0.25">
      <c r="A80" s="350"/>
      <c r="B80" s="353"/>
      <c r="C80" s="359"/>
      <c r="D80" s="359"/>
      <c r="E80" s="359"/>
      <c r="F80" s="359"/>
      <c r="G80" s="39" t="s">
        <v>14</v>
      </c>
      <c r="H80" s="76">
        <f>H76</f>
        <v>3795581175.8258748</v>
      </c>
      <c r="I80" s="92">
        <f t="shared" ref="I80:AB80" si="24">I76</f>
        <v>279700000</v>
      </c>
      <c r="J80" s="76">
        <v>279700000</v>
      </c>
      <c r="K80" s="76">
        <v>243630107</v>
      </c>
      <c r="L80" s="76">
        <v>243630106</v>
      </c>
      <c r="M80" s="76">
        <f t="shared" si="24"/>
        <v>1116990714</v>
      </c>
      <c r="N80" s="76">
        <f t="shared" si="24"/>
        <v>0</v>
      </c>
      <c r="O80" s="76">
        <f t="shared" si="24"/>
        <v>0</v>
      </c>
      <c r="P80" s="76">
        <f t="shared" si="24"/>
        <v>0</v>
      </c>
      <c r="Q80" s="76">
        <f t="shared" si="24"/>
        <v>0</v>
      </c>
      <c r="R80" s="76">
        <f t="shared" si="24"/>
        <v>1189991312.2</v>
      </c>
      <c r="S80" s="76">
        <f t="shared" si="24"/>
        <v>0</v>
      </c>
      <c r="T80" s="76">
        <f t="shared" si="24"/>
        <v>0</v>
      </c>
      <c r="U80" s="76">
        <f t="shared" si="24"/>
        <v>0</v>
      </c>
      <c r="V80" s="76">
        <f t="shared" si="24"/>
        <v>0</v>
      </c>
      <c r="W80" s="76">
        <f t="shared" si="24"/>
        <v>790919978.71000004</v>
      </c>
      <c r="X80" s="76"/>
      <c r="Y80" s="76">
        <f t="shared" si="24"/>
        <v>0</v>
      </c>
      <c r="Z80" s="76">
        <f t="shared" si="24"/>
        <v>0</v>
      </c>
      <c r="AA80" s="76">
        <f t="shared" si="24"/>
        <v>0</v>
      </c>
      <c r="AB80" s="76">
        <f t="shared" si="24"/>
        <v>417979170.91587502</v>
      </c>
      <c r="AC80" s="69"/>
      <c r="AD80" s="69"/>
      <c r="AE80" s="69"/>
      <c r="AF80" s="69"/>
      <c r="AG80" s="69"/>
      <c r="AH80" s="69"/>
      <c r="AI80" s="70"/>
      <c r="AJ80" s="145">
        <v>243630106</v>
      </c>
      <c r="AK80" s="146">
        <v>0.99999999589541699</v>
      </c>
      <c r="AL80" s="146">
        <v>6.4803664003260819E-2</v>
      </c>
      <c r="AM80" s="382"/>
      <c r="AN80" s="388"/>
      <c r="AO80" s="388"/>
      <c r="AP80" s="382"/>
      <c r="AQ80" s="385"/>
      <c r="AR80" s="55"/>
      <c r="AT80" s="52"/>
      <c r="AU80" s="52"/>
      <c r="AV80" s="52"/>
      <c r="AW80" s="52"/>
      <c r="AX80" s="52"/>
      <c r="AY80" s="52"/>
    </row>
    <row r="81" spans="1:45" s="5" customFormat="1" ht="15" customHeight="1" x14ac:dyDescent="0.2">
      <c r="A81" s="348" t="s">
        <v>131</v>
      </c>
      <c r="B81" s="351">
        <v>13</v>
      </c>
      <c r="C81" s="357" t="s">
        <v>132</v>
      </c>
      <c r="D81" s="357" t="s">
        <v>117</v>
      </c>
      <c r="E81" s="357">
        <v>440</v>
      </c>
      <c r="F81" s="357">
        <v>177</v>
      </c>
      <c r="G81" s="37" t="s">
        <v>9</v>
      </c>
      <c r="H81" s="72">
        <v>500</v>
      </c>
      <c r="I81" s="81">
        <v>56</v>
      </c>
      <c r="J81" s="72">
        <v>56</v>
      </c>
      <c r="K81" s="72">
        <v>56</v>
      </c>
      <c r="L81" s="72">
        <v>56</v>
      </c>
      <c r="M81" s="72">
        <v>125</v>
      </c>
      <c r="N81" s="72"/>
      <c r="O81" s="72"/>
      <c r="P81" s="72"/>
      <c r="Q81" s="72"/>
      <c r="R81" s="72">
        <v>125</v>
      </c>
      <c r="S81" s="72"/>
      <c r="T81" s="72"/>
      <c r="U81" s="72"/>
      <c r="V81" s="72"/>
      <c r="W81" s="72">
        <v>125</v>
      </c>
      <c r="X81" s="72"/>
      <c r="Y81" s="72"/>
      <c r="Z81" s="72"/>
      <c r="AA81" s="72"/>
      <c r="AB81" s="72">
        <v>69</v>
      </c>
      <c r="AC81" s="17"/>
      <c r="AD81" s="17"/>
      <c r="AE81" s="17"/>
      <c r="AF81" s="17"/>
      <c r="AG81" s="13"/>
      <c r="AH81" s="13"/>
      <c r="AI81" s="66"/>
      <c r="AJ81" s="159">
        <v>56</v>
      </c>
      <c r="AK81" s="160">
        <v>1</v>
      </c>
      <c r="AL81" s="160">
        <v>0.112</v>
      </c>
      <c r="AM81" s="380" t="s">
        <v>340</v>
      </c>
      <c r="AN81" s="386" t="s">
        <v>206</v>
      </c>
      <c r="AO81" s="386" t="s">
        <v>206</v>
      </c>
      <c r="AP81" s="380" t="s">
        <v>341</v>
      </c>
      <c r="AQ81" s="383" t="s">
        <v>302</v>
      </c>
    </row>
    <row r="82" spans="1:45" s="5" customFormat="1" ht="15" x14ac:dyDescent="0.2">
      <c r="A82" s="349"/>
      <c r="B82" s="352"/>
      <c r="C82" s="358"/>
      <c r="D82" s="358"/>
      <c r="E82" s="358"/>
      <c r="F82" s="358"/>
      <c r="G82" s="38" t="s">
        <v>10</v>
      </c>
      <c r="H82" s="63">
        <v>4941753061.0304623</v>
      </c>
      <c r="I82" s="93">
        <v>627036384</v>
      </c>
      <c r="J82" s="73">
        <v>627036384</v>
      </c>
      <c r="K82" s="63">
        <v>509081448</v>
      </c>
      <c r="L82" s="63">
        <v>496056248</v>
      </c>
      <c r="M82" s="73">
        <v>1179600707.4000001</v>
      </c>
      <c r="N82" s="63"/>
      <c r="O82" s="63"/>
      <c r="P82" s="63"/>
      <c r="Q82" s="63"/>
      <c r="R82" s="73">
        <v>1219830742.77</v>
      </c>
      <c r="S82" s="63"/>
      <c r="T82" s="63"/>
      <c r="U82" s="63"/>
      <c r="V82" s="63"/>
      <c r="W82" s="73">
        <v>1262072279.9085</v>
      </c>
      <c r="X82" s="63"/>
      <c r="Y82" s="63"/>
      <c r="Z82" s="63"/>
      <c r="AA82" s="63"/>
      <c r="AB82" s="73">
        <v>653212946.95196199</v>
      </c>
      <c r="AC82" s="62"/>
      <c r="AD82" s="62"/>
      <c r="AE82" s="62"/>
      <c r="AF82" s="62"/>
      <c r="AG82" s="62"/>
      <c r="AH82" s="62"/>
      <c r="AI82" s="67"/>
      <c r="AJ82" s="142">
        <v>496056248</v>
      </c>
      <c r="AK82" s="143">
        <v>0.97441431022251668</v>
      </c>
      <c r="AL82" s="143">
        <v>0.10283520063352568</v>
      </c>
      <c r="AM82" s="381"/>
      <c r="AN82" s="387"/>
      <c r="AO82" s="387"/>
      <c r="AP82" s="381"/>
      <c r="AQ82" s="384"/>
    </row>
    <row r="83" spans="1:45" s="5" customFormat="1" ht="18" x14ac:dyDescent="0.2">
      <c r="A83" s="349"/>
      <c r="B83" s="352"/>
      <c r="C83" s="358"/>
      <c r="D83" s="358"/>
      <c r="E83" s="358"/>
      <c r="F83" s="358"/>
      <c r="G83" s="38" t="s">
        <v>11</v>
      </c>
      <c r="H83" s="74"/>
      <c r="I83" s="91"/>
      <c r="J83" s="74"/>
      <c r="K83" s="74"/>
      <c r="L83" s="74"/>
      <c r="M83" s="74"/>
      <c r="N83" s="74"/>
      <c r="O83" s="74"/>
      <c r="P83" s="74"/>
      <c r="Q83" s="74"/>
      <c r="R83" s="74"/>
      <c r="S83" s="74"/>
      <c r="T83" s="74"/>
      <c r="U83" s="74"/>
      <c r="V83" s="74"/>
      <c r="W83" s="74"/>
      <c r="X83" s="74"/>
      <c r="Y83" s="74"/>
      <c r="Z83" s="74"/>
      <c r="AA83" s="74"/>
      <c r="AB83" s="74"/>
      <c r="AC83" s="18"/>
      <c r="AD83" s="18"/>
      <c r="AE83" s="18"/>
      <c r="AF83" s="18"/>
      <c r="AG83" s="19"/>
      <c r="AH83" s="19"/>
      <c r="AI83" s="67"/>
      <c r="AJ83" s="144"/>
      <c r="AK83" s="143"/>
      <c r="AL83" s="143"/>
      <c r="AM83" s="381"/>
      <c r="AN83" s="387"/>
      <c r="AO83" s="387"/>
      <c r="AP83" s="381"/>
      <c r="AQ83" s="384"/>
    </row>
    <row r="84" spans="1:45" s="5" customFormat="1" ht="18" x14ac:dyDescent="0.2">
      <c r="A84" s="349"/>
      <c r="B84" s="352"/>
      <c r="C84" s="358"/>
      <c r="D84" s="358"/>
      <c r="E84" s="358"/>
      <c r="F84" s="358"/>
      <c r="G84" s="38" t="s">
        <v>12</v>
      </c>
      <c r="H84" s="79"/>
      <c r="I84" s="91"/>
      <c r="J84" s="79"/>
      <c r="K84" s="79"/>
      <c r="L84" s="79"/>
      <c r="M84" s="79"/>
      <c r="N84" s="79"/>
      <c r="O84" s="79"/>
      <c r="P84" s="79"/>
      <c r="Q84" s="79"/>
      <c r="R84" s="79"/>
      <c r="S84" s="79"/>
      <c r="T84" s="79"/>
      <c r="U84" s="79"/>
      <c r="V84" s="79"/>
      <c r="W84" s="79"/>
      <c r="X84" s="79"/>
      <c r="Y84" s="79"/>
      <c r="Z84" s="79"/>
      <c r="AA84" s="79"/>
      <c r="AB84" s="79"/>
      <c r="AC84" s="21"/>
      <c r="AD84" s="21"/>
      <c r="AE84" s="21"/>
      <c r="AF84" s="21"/>
      <c r="AG84" s="62"/>
      <c r="AH84" s="62"/>
      <c r="AI84" s="62"/>
      <c r="AJ84" s="144"/>
      <c r="AK84" s="143"/>
      <c r="AL84" s="143"/>
      <c r="AM84" s="381"/>
      <c r="AN84" s="387"/>
      <c r="AO84" s="387"/>
      <c r="AP84" s="381"/>
      <c r="AQ84" s="384"/>
    </row>
    <row r="85" spans="1:45" s="5" customFormat="1" ht="15" x14ac:dyDescent="0.2">
      <c r="A85" s="349"/>
      <c r="B85" s="352"/>
      <c r="C85" s="358"/>
      <c r="D85" s="358"/>
      <c r="E85" s="358"/>
      <c r="F85" s="358"/>
      <c r="G85" s="38" t="s">
        <v>13</v>
      </c>
      <c r="H85" s="75">
        <f>+H81+H83</f>
        <v>500</v>
      </c>
      <c r="I85" s="82">
        <f t="shared" ref="I85:AA85" si="25">+I81+I83</f>
        <v>56</v>
      </c>
      <c r="J85" s="75">
        <v>56</v>
      </c>
      <c r="K85" s="75">
        <v>56</v>
      </c>
      <c r="L85" s="75">
        <v>56</v>
      </c>
      <c r="M85" s="75">
        <f t="shared" si="25"/>
        <v>125</v>
      </c>
      <c r="N85" s="75">
        <f t="shared" si="25"/>
        <v>0</v>
      </c>
      <c r="O85" s="75">
        <f t="shared" si="25"/>
        <v>0</v>
      </c>
      <c r="P85" s="75">
        <f t="shared" si="25"/>
        <v>0</v>
      </c>
      <c r="Q85" s="75">
        <f t="shared" si="25"/>
        <v>0</v>
      </c>
      <c r="R85" s="75">
        <f t="shared" si="25"/>
        <v>125</v>
      </c>
      <c r="S85" s="75">
        <f t="shared" si="25"/>
        <v>0</v>
      </c>
      <c r="T85" s="75">
        <f t="shared" si="25"/>
        <v>0</v>
      </c>
      <c r="U85" s="75">
        <f t="shared" si="25"/>
        <v>0</v>
      </c>
      <c r="V85" s="75">
        <f t="shared" si="25"/>
        <v>0</v>
      </c>
      <c r="W85" s="75">
        <v>125</v>
      </c>
      <c r="X85" s="75"/>
      <c r="Y85" s="75">
        <f t="shared" si="25"/>
        <v>0</v>
      </c>
      <c r="Z85" s="75">
        <f t="shared" si="25"/>
        <v>0</v>
      </c>
      <c r="AA85" s="75">
        <f t="shared" si="25"/>
        <v>0</v>
      </c>
      <c r="AB85" s="75">
        <v>69</v>
      </c>
      <c r="AC85" s="20"/>
      <c r="AD85" s="20"/>
      <c r="AE85" s="20"/>
      <c r="AF85" s="20"/>
      <c r="AG85" s="19"/>
      <c r="AH85" s="19"/>
      <c r="AI85" s="67"/>
      <c r="AJ85" s="161">
        <v>56</v>
      </c>
      <c r="AK85" s="162">
        <v>1</v>
      </c>
      <c r="AL85" s="162">
        <v>0.112</v>
      </c>
      <c r="AM85" s="381"/>
      <c r="AN85" s="387"/>
      <c r="AO85" s="387"/>
      <c r="AP85" s="381"/>
      <c r="AQ85" s="384"/>
      <c r="AS85" s="57"/>
    </row>
    <row r="86" spans="1:45" s="5" customFormat="1" thickBot="1" x14ac:dyDescent="0.25">
      <c r="A86" s="349"/>
      <c r="B86" s="353"/>
      <c r="C86" s="359"/>
      <c r="D86" s="359"/>
      <c r="E86" s="359"/>
      <c r="F86" s="359"/>
      <c r="G86" s="39" t="s">
        <v>14</v>
      </c>
      <c r="H86" s="76">
        <f>H82</f>
        <v>4941753061.0304623</v>
      </c>
      <c r="I86" s="92">
        <f>I82</f>
        <v>627036384</v>
      </c>
      <c r="J86" s="76">
        <v>627036384</v>
      </c>
      <c r="K86" s="76">
        <v>509081448</v>
      </c>
      <c r="L86" s="76">
        <v>496056248</v>
      </c>
      <c r="M86" s="76">
        <f t="shared" ref="M86:AB86" si="26">M82</f>
        <v>1179600707.4000001</v>
      </c>
      <c r="N86" s="76">
        <f t="shared" si="26"/>
        <v>0</v>
      </c>
      <c r="O86" s="76">
        <f t="shared" si="26"/>
        <v>0</v>
      </c>
      <c r="P86" s="76">
        <f t="shared" si="26"/>
        <v>0</v>
      </c>
      <c r="Q86" s="76">
        <f t="shared" si="26"/>
        <v>0</v>
      </c>
      <c r="R86" s="76">
        <f t="shared" si="26"/>
        <v>1219830742.77</v>
      </c>
      <c r="S86" s="76">
        <f t="shared" si="26"/>
        <v>0</v>
      </c>
      <c r="T86" s="76">
        <f t="shared" si="26"/>
        <v>0</v>
      </c>
      <c r="U86" s="76">
        <f t="shared" si="26"/>
        <v>0</v>
      </c>
      <c r="V86" s="76">
        <f t="shared" si="26"/>
        <v>0</v>
      </c>
      <c r="W86" s="76">
        <f>W82</f>
        <v>1262072279.9085</v>
      </c>
      <c r="X86" s="76"/>
      <c r="Y86" s="76">
        <f t="shared" si="26"/>
        <v>0</v>
      </c>
      <c r="Z86" s="76">
        <f t="shared" si="26"/>
        <v>0</v>
      </c>
      <c r="AA86" s="76">
        <f t="shared" si="26"/>
        <v>0</v>
      </c>
      <c r="AB86" s="76">
        <f t="shared" si="26"/>
        <v>653212946.95196199</v>
      </c>
      <c r="AC86" s="69"/>
      <c r="AD86" s="69"/>
      <c r="AE86" s="69"/>
      <c r="AF86" s="69"/>
      <c r="AG86" s="69"/>
      <c r="AH86" s="69"/>
      <c r="AI86" s="70"/>
      <c r="AJ86" s="145">
        <v>496056248</v>
      </c>
      <c r="AK86" s="146">
        <v>0.97441431022251668</v>
      </c>
      <c r="AL86" s="146">
        <v>0.10283520063352568</v>
      </c>
      <c r="AM86" s="382"/>
      <c r="AN86" s="388"/>
      <c r="AO86" s="388"/>
      <c r="AP86" s="382"/>
      <c r="AQ86" s="385"/>
      <c r="AR86" s="55"/>
    </row>
    <row r="87" spans="1:45" s="5" customFormat="1" ht="15" customHeight="1" x14ac:dyDescent="0.2">
      <c r="A87" s="349"/>
      <c r="B87" s="351">
        <v>14</v>
      </c>
      <c r="C87" s="357" t="s">
        <v>133</v>
      </c>
      <c r="D87" s="357" t="s">
        <v>116</v>
      </c>
      <c r="E87" s="357">
        <v>440</v>
      </c>
      <c r="F87" s="357">
        <v>177</v>
      </c>
      <c r="G87" s="37" t="s">
        <v>9</v>
      </c>
      <c r="H87" s="72">
        <v>2</v>
      </c>
      <c r="I87" s="81">
        <v>0.5</v>
      </c>
      <c r="J87" s="81">
        <v>0.5</v>
      </c>
      <c r="K87" s="72">
        <v>0.5</v>
      </c>
      <c r="L87" s="72">
        <v>0.5</v>
      </c>
      <c r="M87" s="82">
        <v>1</v>
      </c>
      <c r="N87" s="84"/>
      <c r="O87" s="84"/>
      <c r="P87" s="84"/>
      <c r="Q87" s="84"/>
      <c r="R87" s="75">
        <v>1.5</v>
      </c>
      <c r="S87" s="84"/>
      <c r="T87" s="84"/>
      <c r="U87" s="84"/>
      <c r="V87" s="84"/>
      <c r="W87" s="75">
        <v>1.7</v>
      </c>
      <c r="X87" s="84"/>
      <c r="Y87" s="84"/>
      <c r="Z87" s="84"/>
      <c r="AA87" s="84"/>
      <c r="AB87" s="75">
        <v>2</v>
      </c>
      <c r="AC87" s="17"/>
      <c r="AD87" s="17"/>
      <c r="AE87" s="17"/>
      <c r="AF87" s="17"/>
      <c r="AG87" s="13"/>
      <c r="AH87" s="13"/>
      <c r="AI87" s="66"/>
      <c r="AJ87" s="159">
        <v>0.5</v>
      </c>
      <c r="AK87" s="160">
        <v>1</v>
      </c>
      <c r="AL87" s="160">
        <v>0.25</v>
      </c>
      <c r="AM87" s="380" t="s">
        <v>342</v>
      </c>
      <c r="AN87" s="386" t="s">
        <v>206</v>
      </c>
      <c r="AO87" s="386" t="s">
        <v>206</v>
      </c>
      <c r="AP87" s="380" t="s">
        <v>298</v>
      </c>
      <c r="AQ87" s="383" t="s">
        <v>343</v>
      </c>
    </row>
    <row r="88" spans="1:45" s="5" customFormat="1" ht="15" x14ac:dyDescent="0.2">
      <c r="A88" s="349"/>
      <c r="B88" s="352"/>
      <c r="C88" s="358"/>
      <c r="D88" s="358"/>
      <c r="E88" s="358"/>
      <c r="F88" s="358"/>
      <c r="G88" s="38" t="s">
        <v>10</v>
      </c>
      <c r="H88" s="63">
        <v>3042825395.7413502</v>
      </c>
      <c r="I88" s="93">
        <v>94398882</v>
      </c>
      <c r="J88" s="73">
        <v>94398882</v>
      </c>
      <c r="K88" s="63">
        <v>52491882</v>
      </c>
      <c r="L88" s="63">
        <v>52491564</v>
      </c>
      <c r="M88" s="73">
        <v>793626341.60000002</v>
      </c>
      <c r="N88" s="63"/>
      <c r="O88" s="63"/>
      <c r="P88" s="63"/>
      <c r="Q88" s="63"/>
      <c r="R88" s="73">
        <v>831107658.67999995</v>
      </c>
      <c r="S88" s="63"/>
      <c r="T88" s="63"/>
      <c r="U88" s="63"/>
      <c r="V88" s="63"/>
      <c r="W88" s="73">
        <v>868918041.61399996</v>
      </c>
      <c r="X88" s="63"/>
      <c r="Y88" s="63"/>
      <c r="Z88" s="63"/>
      <c r="AA88" s="63"/>
      <c r="AB88" s="73">
        <v>455074471.84735</v>
      </c>
      <c r="AC88" s="62"/>
      <c r="AD88" s="62"/>
      <c r="AE88" s="62"/>
      <c r="AF88" s="62"/>
      <c r="AG88" s="62"/>
      <c r="AH88" s="62"/>
      <c r="AI88" s="67"/>
      <c r="AJ88" s="142">
        <v>52491564</v>
      </c>
      <c r="AK88" s="143">
        <v>0.99999394192039071</v>
      </c>
      <c r="AL88" s="143">
        <v>1.7490084711086089E-2</v>
      </c>
      <c r="AM88" s="381"/>
      <c r="AN88" s="387"/>
      <c r="AO88" s="387"/>
      <c r="AP88" s="381"/>
      <c r="AQ88" s="384"/>
    </row>
    <row r="89" spans="1:45" s="5" customFormat="1" ht="18" x14ac:dyDescent="0.2">
      <c r="A89" s="349"/>
      <c r="B89" s="352"/>
      <c r="C89" s="358"/>
      <c r="D89" s="358"/>
      <c r="E89" s="358"/>
      <c r="F89" s="358"/>
      <c r="G89" s="38" t="s">
        <v>11</v>
      </c>
      <c r="H89" s="74"/>
      <c r="I89" s="91"/>
      <c r="J89" s="74"/>
      <c r="K89" s="74"/>
      <c r="L89" s="74"/>
      <c r="M89" s="74"/>
      <c r="N89" s="74"/>
      <c r="O89" s="74"/>
      <c r="P89" s="74"/>
      <c r="Q89" s="74"/>
      <c r="R89" s="74"/>
      <c r="S89" s="74"/>
      <c r="T89" s="74"/>
      <c r="U89" s="74"/>
      <c r="V89" s="74"/>
      <c r="W89" s="74"/>
      <c r="X89" s="74"/>
      <c r="Y89" s="74"/>
      <c r="Z89" s="74"/>
      <c r="AA89" s="74"/>
      <c r="AB89" s="74"/>
      <c r="AC89" s="18"/>
      <c r="AD89" s="18"/>
      <c r="AE89" s="18"/>
      <c r="AF89" s="18"/>
      <c r="AG89" s="19"/>
      <c r="AH89" s="19"/>
      <c r="AI89" s="67"/>
      <c r="AJ89" s="144"/>
      <c r="AK89" s="143"/>
      <c r="AL89" s="143"/>
      <c r="AM89" s="381"/>
      <c r="AN89" s="387"/>
      <c r="AO89" s="387"/>
      <c r="AP89" s="381"/>
      <c r="AQ89" s="384"/>
    </row>
    <row r="90" spans="1:45" s="5" customFormat="1" ht="18.75" thickBot="1" x14ac:dyDescent="0.25">
      <c r="A90" s="349"/>
      <c r="B90" s="352"/>
      <c r="C90" s="358"/>
      <c r="D90" s="358"/>
      <c r="E90" s="358"/>
      <c r="F90" s="358"/>
      <c r="G90" s="38" t="s">
        <v>12</v>
      </c>
      <c r="H90" s="79"/>
      <c r="I90" s="91"/>
      <c r="J90" s="79"/>
      <c r="K90" s="79"/>
      <c r="L90" s="79"/>
      <c r="M90" s="79"/>
      <c r="N90" s="79"/>
      <c r="O90" s="79"/>
      <c r="P90" s="79"/>
      <c r="Q90" s="79"/>
      <c r="R90" s="79"/>
      <c r="S90" s="79"/>
      <c r="T90" s="79"/>
      <c r="U90" s="79"/>
      <c r="V90" s="79"/>
      <c r="W90" s="79"/>
      <c r="X90" s="79"/>
      <c r="Y90" s="79"/>
      <c r="Z90" s="79"/>
      <c r="AA90" s="79"/>
      <c r="AB90" s="79"/>
      <c r="AC90" s="21"/>
      <c r="AD90" s="21"/>
      <c r="AE90" s="21"/>
      <c r="AF90" s="21"/>
      <c r="AG90" s="62"/>
      <c r="AH90" s="62"/>
      <c r="AI90" s="62"/>
      <c r="AJ90" s="144"/>
      <c r="AK90" s="143"/>
      <c r="AL90" s="143"/>
      <c r="AM90" s="381"/>
      <c r="AN90" s="387"/>
      <c r="AO90" s="387"/>
      <c r="AP90" s="381"/>
      <c r="AQ90" s="384"/>
    </row>
    <row r="91" spans="1:45" s="5" customFormat="1" ht="15" x14ac:dyDescent="0.2">
      <c r="A91" s="349"/>
      <c r="B91" s="352"/>
      <c r="C91" s="358"/>
      <c r="D91" s="358"/>
      <c r="E91" s="358"/>
      <c r="F91" s="358"/>
      <c r="G91" s="38" t="s">
        <v>13</v>
      </c>
      <c r="H91" s="75">
        <f>+H87+H89</f>
        <v>2</v>
      </c>
      <c r="I91" s="82">
        <f t="shared" ref="I91:AB91" si="27">+I87+I89</f>
        <v>0.5</v>
      </c>
      <c r="J91" s="82">
        <v>0.5</v>
      </c>
      <c r="K91" s="82">
        <v>0.5</v>
      </c>
      <c r="L91" s="82">
        <v>0.5</v>
      </c>
      <c r="M91" s="82">
        <f t="shared" si="27"/>
        <v>1</v>
      </c>
      <c r="N91" s="82">
        <f t="shared" si="27"/>
        <v>0</v>
      </c>
      <c r="O91" s="82">
        <f t="shared" si="27"/>
        <v>0</v>
      </c>
      <c r="P91" s="82">
        <f t="shared" si="27"/>
        <v>0</v>
      </c>
      <c r="Q91" s="82">
        <f t="shared" si="27"/>
        <v>0</v>
      </c>
      <c r="R91" s="82">
        <f t="shared" si="27"/>
        <v>1.5</v>
      </c>
      <c r="S91" s="82">
        <f t="shared" si="27"/>
        <v>0</v>
      </c>
      <c r="T91" s="82">
        <f t="shared" si="27"/>
        <v>0</v>
      </c>
      <c r="U91" s="82">
        <f t="shared" si="27"/>
        <v>0</v>
      </c>
      <c r="V91" s="82">
        <f t="shared" si="27"/>
        <v>0</v>
      </c>
      <c r="W91" s="82">
        <v>1.7</v>
      </c>
      <c r="X91" s="82"/>
      <c r="Y91" s="82">
        <f t="shared" si="27"/>
        <v>0</v>
      </c>
      <c r="Z91" s="82">
        <f t="shared" si="27"/>
        <v>0</v>
      </c>
      <c r="AA91" s="82">
        <f t="shared" si="27"/>
        <v>0</v>
      </c>
      <c r="AB91" s="82">
        <f t="shared" si="27"/>
        <v>2</v>
      </c>
      <c r="AC91" s="20"/>
      <c r="AD91" s="20"/>
      <c r="AE91" s="20"/>
      <c r="AF91" s="20"/>
      <c r="AG91" s="19"/>
      <c r="AH91" s="19"/>
      <c r="AI91" s="67"/>
      <c r="AJ91" s="161">
        <v>0.5</v>
      </c>
      <c r="AK91" s="160">
        <v>1</v>
      </c>
      <c r="AL91" s="162">
        <v>0.25</v>
      </c>
      <c r="AM91" s="381"/>
      <c r="AN91" s="387"/>
      <c r="AO91" s="387"/>
      <c r="AP91" s="381"/>
      <c r="AQ91" s="384"/>
    </row>
    <row r="92" spans="1:45" s="5" customFormat="1" thickBot="1" x14ac:dyDescent="0.25">
      <c r="A92" s="349"/>
      <c r="B92" s="353"/>
      <c r="C92" s="359"/>
      <c r="D92" s="359"/>
      <c r="E92" s="359"/>
      <c r="F92" s="359"/>
      <c r="G92" s="39" t="s">
        <v>14</v>
      </c>
      <c r="H92" s="76">
        <f>H88</f>
        <v>3042825395.7413502</v>
      </c>
      <c r="I92" s="92">
        <f t="shared" ref="I92:AB92" si="28">I88</f>
        <v>94398882</v>
      </c>
      <c r="J92" s="76">
        <v>94398882</v>
      </c>
      <c r="K92" s="76">
        <v>52491882</v>
      </c>
      <c r="L92" s="76">
        <v>52491564</v>
      </c>
      <c r="M92" s="76">
        <f t="shared" si="28"/>
        <v>793626341.60000002</v>
      </c>
      <c r="N92" s="76">
        <f t="shared" si="28"/>
        <v>0</v>
      </c>
      <c r="O92" s="76">
        <f t="shared" si="28"/>
        <v>0</v>
      </c>
      <c r="P92" s="76">
        <f t="shared" si="28"/>
        <v>0</v>
      </c>
      <c r="Q92" s="76">
        <f t="shared" si="28"/>
        <v>0</v>
      </c>
      <c r="R92" s="73">
        <f t="shared" si="28"/>
        <v>831107658.67999995</v>
      </c>
      <c r="S92" s="76">
        <f t="shared" si="28"/>
        <v>0</v>
      </c>
      <c r="T92" s="76">
        <f t="shared" si="28"/>
        <v>0</v>
      </c>
      <c r="U92" s="76">
        <f t="shared" si="28"/>
        <v>0</v>
      </c>
      <c r="V92" s="76">
        <f t="shared" si="28"/>
        <v>0</v>
      </c>
      <c r="W92" s="73">
        <f t="shared" si="28"/>
        <v>868918041.61399996</v>
      </c>
      <c r="X92" s="76"/>
      <c r="Y92" s="76">
        <f t="shared" si="28"/>
        <v>0</v>
      </c>
      <c r="Z92" s="76">
        <f t="shared" si="28"/>
        <v>0</v>
      </c>
      <c r="AA92" s="76">
        <f t="shared" si="28"/>
        <v>0</v>
      </c>
      <c r="AB92" s="73">
        <f t="shared" si="28"/>
        <v>455074471.84735</v>
      </c>
      <c r="AC92" s="69"/>
      <c r="AD92" s="69"/>
      <c r="AE92" s="69"/>
      <c r="AF92" s="69"/>
      <c r="AG92" s="69"/>
      <c r="AH92" s="69"/>
      <c r="AI92" s="70"/>
      <c r="AJ92" s="145">
        <v>52491564</v>
      </c>
      <c r="AK92" s="146">
        <v>0.99999394192039071</v>
      </c>
      <c r="AL92" s="146">
        <v>1.7490084711086089E-2</v>
      </c>
      <c r="AM92" s="382"/>
      <c r="AN92" s="388"/>
      <c r="AO92" s="388"/>
      <c r="AP92" s="382"/>
      <c r="AQ92" s="385"/>
    </row>
    <row r="93" spans="1:45" s="5" customFormat="1" ht="15" customHeight="1" x14ac:dyDescent="0.2">
      <c r="A93" s="349"/>
      <c r="B93" s="351">
        <v>15</v>
      </c>
      <c r="C93" s="357" t="s">
        <v>134</v>
      </c>
      <c r="D93" s="357" t="s">
        <v>115</v>
      </c>
      <c r="E93" s="357">
        <v>440</v>
      </c>
      <c r="F93" s="357">
        <v>177</v>
      </c>
      <c r="G93" s="37" t="s">
        <v>9</v>
      </c>
      <c r="H93" s="72">
        <v>4</v>
      </c>
      <c r="I93" s="81">
        <v>4</v>
      </c>
      <c r="J93" s="72">
        <v>4</v>
      </c>
      <c r="K93" s="72">
        <v>4</v>
      </c>
      <c r="L93" s="72">
        <v>4</v>
      </c>
      <c r="M93" s="72">
        <v>4</v>
      </c>
      <c r="N93" s="72"/>
      <c r="O93" s="72"/>
      <c r="P93" s="72"/>
      <c r="Q93" s="72"/>
      <c r="R93" s="72">
        <v>4</v>
      </c>
      <c r="S93" s="72"/>
      <c r="T93" s="72"/>
      <c r="U93" s="72"/>
      <c r="V93" s="72"/>
      <c r="W93" s="72">
        <v>4</v>
      </c>
      <c r="X93" s="72"/>
      <c r="Y93" s="72"/>
      <c r="Z93" s="72"/>
      <c r="AA93" s="72"/>
      <c r="AB93" s="72">
        <v>4</v>
      </c>
      <c r="AC93" s="17"/>
      <c r="AD93" s="17"/>
      <c r="AE93" s="17"/>
      <c r="AF93" s="17"/>
      <c r="AG93" s="13"/>
      <c r="AH93" s="13"/>
      <c r="AI93" s="66"/>
      <c r="AJ93" s="159">
        <v>4</v>
      </c>
      <c r="AK93" s="160">
        <v>1</v>
      </c>
      <c r="AL93" s="160">
        <v>1</v>
      </c>
      <c r="AM93" s="380" t="s">
        <v>344</v>
      </c>
      <c r="AN93" s="380" t="s">
        <v>345</v>
      </c>
      <c r="AO93" s="380" t="s">
        <v>346</v>
      </c>
      <c r="AP93" s="380" t="s">
        <v>347</v>
      </c>
      <c r="AQ93" s="383" t="s">
        <v>348</v>
      </c>
    </row>
    <row r="94" spans="1:45" s="5" customFormat="1" ht="15" x14ac:dyDescent="0.2">
      <c r="A94" s="349"/>
      <c r="B94" s="352"/>
      <c r="C94" s="358"/>
      <c r="D94" s="358"/>
      <c r="E94" s="358"/>
      <c r="F94" s="358"/>
      <c r="G94" s="38" t="s">
        <v>10</v>
      </c>
      <c r="H94" s="63">
        <v>3403736077.1770124</v>
      </c>
      <c r="I94" s="93">
        <v>417445330</v>
      </c>
      <c r="J94" s="73">
        <v>417445330</v>
      </c>
      <c r="K94" s="63">
        <v>382170830</v>
      </c>
      <c r="L94" s="63">
        <v>377155900</v>
      </c>
      <c r="M94" s="73">
        <v>790585193</v>
      </c>
      <c r="N94" s="63"/>
      <c r="O94" s="63"/>
      <c r="P94" s="63"/>
      <c r="Q94" s="63"/>
      <c r="R94" s="73">
        <v>836026952.64999998</v>
      </c>
      <c r="S94" s="63"/>
      <c r="T94" s="63"/>
      <c r="U94" s="63"/>
      <c r="V94" s="63"/>
      <c r="W94" s="73">
        <v>885040800.28250003</v>
      </c>
      <c r="X94" s="63"/>
      <c r="Y94" s="63"/>
      <c r="Z94" s="63"/>
      <c r="AA94" s="63"/>
      <c r="AB94" s="73">
        <v>474637801.24451202</v>
      </c>
      <c r="AC94" s="62"/>
      <c r="AD94" s="62"/>
      <c r="AE94" s="62"/>
      <c r="AF94" s="62"/>
      <c r="AG94" s="62"/>
      <c r="AH94" s="62"/>
      <c r="AI94" s="67"/>
      <c r="AJ94" s="142">
        <v>377155900</v>
      </c>
      <c r="AK94" s="143">
        <v>0.98687777923814857</v>
      </c>
      <c r="AL94" s="143">
        <v>0.11196681077653865</v>
      </c>
      <c r="AM94" s="381"/>
      <c r="AN94" s="381"/>
      <c r="AO94" s="381"/>
      <c r="AP94" s="381"/>
      <c r="AQ94" s="384"/>
    </row>
    <row r="95" spans="1:45" s="5" customFormat="1" ht="18" x14ac:dyDescent="0.2">
      <c r="A95" s="349"/>
      <c r="B95" s="352"/>
      <c r="C95" s="358"/>
      <c r="D95" s="358"/>
      <c r="E95" s="358"/>
      <c r="F95" s="358"/>
      <c r="G95" s="38" t="s">
        <v>11</v>
      </c>
      <c r="H95" s="74"/>
      <c r="I95" s="91"/>
      <c r="J95" s="74"/>
      <c r="K95" s="74"/>
      <c r="L95" s="74"/>
      <c r="M95" s="74"/>
      <c r="N95" s="74"/>
      <c r="O95" s="74"/>
      <c r="P95" s="74"/>
      <c r="Q95" s="74"/>
      <c r="R95" s="74"/>
      <c r="S95" s="74"/>
      <c r="T95" s="74"/>
      <c r="U95" s="74"/>
      <c r="V95" s="74"/>
      <c r="W95" s="74"/>
      <c r="X95" s="74"/>
      <c r="Y95" s="74"/>
      <c r="Z95" s="74"/>
      <c r="AA95" s="74"/>
      <c r="AB95" s="74"/>
      <c r="AC95" s="18"/>
      <c r="AD95" s="18"/>
      <c r="AE95" s="18"/>
      <c r="AF95" s="18"/>
      <c r="AG95" s="19"/>
      <c r="AH95" s="19"/>
      <c r="AI95" s="67"/>
      <c r="AJ95" s="144"/>
      <c r="AK95" s="143"/>
      <c r="AL95" s="143"/>
      <c r="AM95" s="381"/>
      <c r="AN95" s="381"/>
      <c r="AO95" s="381"/>
      <c r="AP95" s="381"/>
      <c r="AQ95" s="384"/>
    </row>
    <row r="96" spans="1:45" s="5" customFormat="1" ht="18" x14ac:dyDescent="0.2">
      <c r="A96" s="349"/>
      <c r="B96" s="352"/>
      <c r="C96" s="358"/>
      <c r="D96" s="358"/>
      <c r="E96" s="358"/>
      <c r="F96" s="358"/>
      <c r="G96" s="38" t="s">
        <v>12</v>
      </c>
      <c r="H96" s="79"/>
      <c r="I96" s="91"/>
      <c r="J96" s="79"/>
      <c r="K96" s="79"/>
      <c r="L96" s="79"/>
      <c r="M96" s="79"/>
      <c r="N96" s="79"/>
      <c r="O96" s="79"/>
      <c r="P96" s="79"/>
      <c r="Q96" s="79"/>
      <c r="R96" s="79"/>
      <c r="S96" s="79"/>
      <c r="T96" s="79"/>
      <c r="U96" s="79"/>
      <c r="V96" s="79"/>
      <c r="W96" s="79"/>
      <c r="X96" s="79"/>
      <c r="Y96" s="79"/>
      <c r="Z96" s="79"/>
      <c r="AA96" s="79"/>
      <c r="AB96" s="79"/>
      <c r="AC96" s="21"/>
      <c r="AD96" s="21"/>
      <c r="AE96" s="21"/>
      <c r="AF96" s="21"/>
      <c r="AG96" s="62"/>
      <c r="AH96" s="62"/>
      <c r="AI96" s="62"/>
      <c r="AJ96" s="147"/>
      <c r="AK96" s="148"/>
      <c r="AL96" s="148"/>
      <c r="AM96" s="381"/>
      <c r="AN96" s="381"/>
      <c r="AO96" s="381"/>
      <c r="AP96" s="381"/>
      <c r="AQ96" s="384"/>
    </row>
    <row r="97" spans="1:47" s="5" customFormat="1" ht="15" x14ac:dyDescent="0.2">
      <c r="A97" s="349"/>
      <c r="B97" s="352"/>
      <c r="C97" s="358"/>
      <c r="D97" s="358"/>
      <c r="E97" s="358"/>
      <c r="F97" s="358"/>
      <c r="G97" s="38" t="s">
        <v>13</v>
      </c>
      <c r="H97" s="75">
        <f>+H93+H95</f>
        <v>4</v>
      </c>
      <c r="I97" s="82">
        <f>+I93+I95</f>
        <v>4</v>
      </c>
      <c r="J97" s="75">
        <v>4</v>
      </c>
      <c r="K97" s="75">
        <v>4</v>
      </c>
      <c r="L97" s="75">
        <v>4</v>
      </c>
      <c r="M97" s="75">
        <f t="shared" ref="M97:AB97" si="29">+M93+M95</f>
        <v>4</v>
      </c>
      <c r="N97" s="75">
        <f t="shared" si="29"/>
        <v>0</v>
      </c>
      <c r="O97" s="75">
        <f t="shared" si="29"/>
        <v>0</v>
      </c>
      <c r="P97" s="75">
        <f t="shared" si="29"/>
        <v>0</v>
      </c>
      <c r="Q97" s="75">
        <f t="shared" si="29"/>
        <v>0</v>
      </c>
      <c r="R97" s="75">
        <f t="shared" si="29"/>
        <v>4</v>
      </c>
      <c r="S97" s="75">
        <f t="shared" si="29"/>
        <v>0</v>
      </c>
      <c r="T97" s="75">
        <f t="shared" si="29"/>
        <v>0</v>
      </c>
      <c r="U97" s="75">
        <f t="shared" si="29"/>
        <v>0</v>
      </c>
      <c r="V97" s="75">
        <f t="shared" si="29"/>
        <v>0</v>
      </c>
      <c r="W97" s="75">
        <v>4</v>
      </c>
      <c r="X97" s="75"/>
      <c r="Y97" s="75">
        <f t="shared" si="29"/>
        <v>0</v>
      </c>
      <c r="Z97" s="75">
        <f t="shared" si="29"/>
        <v>0</v>
      </c>
      <c r="AA97" s="75">
        <f t="shared" si="29"/>
        <v>0</v>
      </c>
      <c r="AB97" s="75">
        <f t="shared" si="29"/>
        <v>4</v>
      </c>
      <c r="AC97" s="20"/>
      <c r="AD97" s="20"/>
      <c r="AE97" s="20"/>
      <c r="AF97" s="20"/>
      <c r="AG97" s="19"/>
      <c r="AH97" s="19"/>
      <c r="AI97" s="67"/>
      <c r="AJ97" s="165">
        <v>4</v>
      </c>
      <c r="AK97" s="166">
        <v>1</v>
      </c>
      <c r="AL97" s="166">
        <v>1</v>
      </c>
      <c r="AM97" s="398"/>
      <c r="AN97" s="381"/>
      <c r="AO97" s="381"/>
      <c r="AP97" s="381"/>
      <c r="AQ97" s="384"/>
      <c r="AR97" s="55"/>
    </row>
    <row r="98" spans="1:47" s="5" customFormat="1" thickBot="1" x14ac:dyDescent="0.25">
      <c r="A98" s="350"/>
      <c r="B98" s="353"/>
      <c r="C98" s="359"/>
      <c r="D98" s="359"/>
      <c r="E98" s="359"/>
      <c r="F98" s="359"/>
      <c r="G98" s="39" t="s">
        <v>14</v>
      </c>
      <c r="H98" s="76">
        <f>H94</f>
        <v>3403736077.1770124</v>
      </c>
      <c r="I98" s="92">
        <f>I94</f>
        <v>417445330</v>
      </c>
      <c r="J98" s="76">
        <v>417445330</v>
      </c>
      <c r="K98" s="76">
        <v>382170830</v>
      </c>
      <c r="L98" s="76">
        <v>377155900</v>
      </c>
      <c r="M98" s="76">
        <f t="shared" ref="M98:AB98" si="30">M94</f>
        <v>790585193</v>
      </c>
      <c r="N98" s="76">
        <f t="shared" si="30"/>
        <v>0</v>
      </c>
      <c r="O98" s="76">
        <f t="shared" si="30"/>
        <v>0</v>
      </c>
      <c r="P98" s="76">
        <f t="shared" si="30"/>
        <v>0</v>
      </c>
      <c r="Q98" s="76">
        <f t="shared" si="30"/>
        <v>0</v>
      </c>
      <c r="R98" s="76">
        <f t="shared" si="30"/>
        <v>836026952.64999998</v>
      </c>
      <c r="S98" s="76">
        <f t="shared" si="30"/>
        <v>0</v>
      </c>
      <c r="T98" s="76">
        <f t="shared" si="30"/>
        <v>0</v>
      </c>
      <c r="U98" s="76">
        <f t="shared" si="30"/>
        <v>0</v>
      </c>
      <c r="V98" s="76">
        <f t="shared" si="30"/>
        <v>0</v>
      </c>
      <c r="W98" s="76">
        <f t="shared" si="30"/>
        <v>885040800.28250003</v>
      </c>
      <c r="X98" s="76"/>
      <c r="Y98" s="76">
        <f t="shared" si="30"/>
        <v>0</v>
      </c>
      <c r="Z98" s="76">
        <f t="shared" si="30"/>
        <v>0</v>
      </c>
      <c r="AA98" s="76">
        <f t="shared" si="30"/>
        <v>0</v>
      </c>
      <c r="AB98" s="76">
        <f t="shared" si="30"/>
        <v>474637801.24451202</v>
      </c>
      <c r="AC98" s="69"/>
      <c r="AD98" s="69"/>
      <c r="AE98" s="69"/>
      <c r="AF98" s="69"/>
      <c r="AG98" s="69"/>
      <c r="AH98" s="69"/>
      <c r="AI98" s="70"/>
      <c r="AJ98" s="149">
        <v>377155900</v>
      </c>
      <c r="AK98" s="150">
        <v>0.98687777923814857</v>
      </c>
      <c r="AL98" s="150">
        <v>0.11196681077653865</v>
      </c>
      <c r="AM98" s="382"/>
      <c r="AN98" s="382"/>
      <c r="AO98" s="382"/>
      <c r="AP98" s="382"/>
      <c r="AQ98" s="385"/>
      <c r="AR98" s="55"/>
    </row>
    <row r="99" spans="1:47" thickBot="1" x14ac:dyDescent="0.3">
      <c r="A99" s="391" t="s">
        <v>15</v>
      </c>
      <c r="B99" s="392"/>
      <c r="C99" s="392"/>
      <c r="D99" s="392"/>
      <c r="E99" s="392"/>
      <c r="F99" s="393"/>
      <c r="G99" s="40" t="s">
        <v>10</v>
      </c>
      <c r="H99" s="86">
        <f>+H10+H16+H22+H28+H34+H40+H46+H52+H58+H64+H70+H76+H82+H88+H94</f>
        <v>140826681364.6098</v>
      </c>
      <c r="I99" s="94">
        <f>+I10+I16+I22+I28+I34+I40+I46+I52+I58+I64+I70+I76+I82+I88+I94</f>
        <v>9202587595.8999996</v>
      </c>
      <c r="J99" s="85">
        <f>+J10+J16+J22+J28+J34+J40+J46+J52+J58+J64+J70+J76+J82+J88+J94</f>
        <v>9202587596</v>
      </c>
      <c r="K99" s="80">
        <f>+K10+K16+K22+K28+K34+K40+K46+K52+K58+K64+K70+K76+K82+K88+K94</f>
        <v>8815435580</v>
      </c>
      <c r="L99" s="80">
        <f>+L10+L16+L22+L28+L34+L40+L46+L52+L58+L64+L70+L76+L82+L88+L94</f>
        <v>7605977666</v>
      </c>
      <c r="M99" s="80">
        <f t="shared" ref="M99:AB99" si="31">+M10+M16+M22+M28+M34+M40+M46+M52+M58+M64+M70+M76+M82+M88+M94</f>
        <v>38976642205.883331</v>
      </c>
      <c r="N99" s="80">
        <f t="shared" si="31"/>
        <v>0</v>
      </c>
      <c r="O99" s="80">
        <f t="shared" si="31"/>
        <v>0</v>
      </c>
      <c r="P99" s="80">
        <f t="shared" si="31"/>
        <v>0</v>
      </c>
      <c r="Q99" s="80">
        <f t="shared" si="31"/>
        <v>0</v>
      </c>
      <c r="R99" s="80">
        <f t="shared" si="31"/>
        <v>41971562910.010834</v>
      </c>
      <c r="S99" s="80">
        <f t="shared" si="31"/>
        <v>0</v>
      </c>
      <c r="T99" s="80">
        <f t="shared" si="31"/>
        <v>0</v>
      </c>
      <c r="U99" s="80">
        <f t="shared" si="31"/>
        <v>0</v>
      </c>
      <c r="V99" s="80">
        <f t="shared" si="31"/>
        <v>0</v>
      </c>
      <c r="W99" s="80">
        <f t="shared" si="31"/>
        <v>36343538233.517708</v>
      </c>
      <c r="X99" s="80">
        <f t="shared" si="31"/>
        <v>0</v>
      </c>
      <c r="Y99" s="80">
        <f t="shared" si="31"/>
        <v>0</v>
      </c>
      <c r="Z99" s="80">
        <f t="shared" si="31"/>
        <v>0</v>
      </c>
      <c r="AA99" s="80">
        <f t="shared" si="31"/>
        <v>0</v>
      </c>
      <c r="AB99" s="80">
        <f t="shared" si="31"/>
        <v>14333550419.24696</v>
      </c>
      <c r="AC99" s="22"/>
      <c r="AD99" s="22"/>
      <c r="AE99" s="22"/>
      <c r="AF99" s="22"/>
      <c r="AG99" s="23"/>
      <c r="AH99" s="23"/>
      <c r="AI99" s="14"/>
      <c r="AJ99" s="14"/>
      <c r="AK99" s="41"/>
      <c r="AL99" s="42"/>
      <c r="AM99" s="43"/>
      <c r="AN99" s="43"/>
      <c r="AO99" s="43"/>
      <c r="AP99" s="43"/>
      <c r="AQ99" s="44"/>
    </row>
    <row r="100" spans="1:47" ht="18" x14ac:dyDescent="0.25">
      <c r="A100" s="391"/>
      <c r="B100" s="392"/>
      <c r="C100" s="392"/>
      <c r="D100" s="392"/>
      <c r="E100" s="392"/>
      <c r="F100" s="393"/>
      <c r="G100" s="38" t="s">
        <v>12</v>
      </c>
      <c r="H100" s="74"/>
      <c r="I100" s="91"/>
      <c r="J100" s="74"/>
      <c r="K100" s="74"/>
      <c r="L100" s="74"/>
      <c r="M100" s="74"/>
      <c r="N100" s="74"/>
      <c r="O100" s="74"/>
      <c r="P100" s="74"/>
      <c r="Q100" s="74"/>
      <c r="R100" s="74"/>
      <c r="S100" s="74"/>
      <c r="T100" s="74"/>
      <c r="U100" s="74"/>
      <c r="V100" s="74"/>
      <c r="W100" s="74"/>
      <c r="X100" s="74"/>
      <c r="Y100" s="74"/>
      <c r="Z100" s="74"/>
      <c r="AA100" s="74"/>
      <c r="AB100" s="74"/>
      <c r="AC100" s="18"/>
      <c r="AD100" s="18"/>
      <c r="AE100" s="18"/>
      <c r="AF100" s="18"/>
      <c r="AG100" s="24"/>
      <c r="AH100" s="24"/>
      <c r="AI100" s="26"/>
      <c r="AJ100" s="25"/>
      <c r="AK100" s="42"/>
      <c r="AL100" s="42"/>
      <c r="AM100" s="43"/>
      <c r="AN100" s="43"/>
      <c r="AO100" s="43"/>
      <c r="AP100" s="43"/>
      <c r="AQ100" s="44"/>
    </row>
    <row r="101" spans="1:47" ht="16.5" thickBot="1" x14ac:dyDescent="0.3">
      <c r="A101" s="394"/>
      <c r="B101" s="395"/>
      <c r="C101" s="395"/>
      <c r="D101" s="395"/>
      <c r="E101" s="395"/>
      <c r="F101" s="396"/>
      <c r="G101" s="39" t="s">
        <v>15</v>
      </c>
      <c r="H101" s="86">
        <f>H98+H92+H86+H80+H74+H68+H62+H56+H50+H44+H38+H32+H26+H20+H14</f>
        <v>140826681364.6098</v>
      </c>
      <c r="I101" s="95">
        <f>I98+I92+I86+I80+I74+I68+I62+I56+I50+I44+I38+I32+I26+I20+I14</f>
        <v>9202587595.8999996</v>
      </c>
      <c r="J101" s="86">
        <f>J98+J92+J86+J80+J74+J68+J62+J56+J50+J44+J38+J32+J26+J20+J14</f>
        <v>9202587596</v>
      </c>
      <c r="K101" s="86">
        <f>K98+K92+K86+K80+K74+K68+K62+K56+K50+K44+K38+K32+K26+K20+K14</f>
        <v>8815435580</v>
      </c>
      <c r="L101" s="86">
        <f>L98+L92+L86+L80+L74+L68+L62+L56+L50+L44+L38+L32+L26+L20+L14</f>
        <v>7605977666</v>
      </c>
      <c r="M101" s="86">
        <f>+M99</f>
        <v>38976642205.883331</v>
      </c>
      <c r="N101" s="86">
        <f t="shared" ref="N101:AB101" si="32">+N99</f>
        <v>0</v>
      </c>
      <c r="O101" s="86">
        <f t="shared" si="32"/>
        <v>0</v>
      </c>
      <c r="P101" s="86">
        <f t="shared" si="32"/>
        <v>0</v>
      </c>
      <c r="Q101" s="86">
        <f t="shared" si="32"/>
        <v>0</v>
      </c>
      <c r="R101" s="86">
        <f t="shared" si="32"/>
        <v>41971562910.010834</v>
      </c>
      <c r="S101" s="86">
        <f t="shared" si="32"/>
        <v>0</v>
      </c>
      <c r="T101" s="86">
        <f t="shared" si="32"/>
        <v>0</v>
      </c>
      <c r="U101" s="86">
        <f t="shared" si="32"/>
        <v>0</v>
      </c>
      <c r="V101" s="86">
        <f t="shared" si="32"/>
        <v>0</v>
      </c>
      <c r="W101" s="86">
        <f t="shared" si="32"/>
        <v>36343538233.517708</v>
      </c>
      <c r="X101" s="86">
        <f t="shared" si="32"/>
        <v>0</v>
      </c>
      <c r="Y101" s="86">
        <f t="shared" si="32"/>
        <v>0</v>
      </c>
      <c r="Z101" s="86">
        <f t="shared" si="32"/>
        <v>0</v>
      </c>
      <c r="AA101" s="86">
        <f t="shared" si="32"/>
        <v>0</v>
      </c>
      <c r="AB101" s="86">
        <f t="shared" si="32"/>
        <v>14333550419.24696</v>
      </c>
      <c r="AC101" s="45"/>
      <c r="AD101" s="45"/>
      <c r="AE101" s="45"/>
      <c r="AF101" s="45"/>
      <c r="AG101" s="46"/>
      <c r="AH101" s="46"/>
      <c r="AI101" s="47"/>
      <c r="AJ101" s="47"/>
      <c r="AK101" s="48"/>
      <c r="AL101" s="48"/>
      <c r="AM101" s="49"/>
      <c r="AN101" s="49"/>
      <c r="AO101" s="49"/>
      <c r="AP101" s="49"/>
      <c r="AQ101" s="50"/>
      <c r="AR101" s="6"/>
      <c r="AS101" s="6"/>
      <c r="AT101" s="6"/>
      <c r="AU101" s="6"/>
    </row>
    <row r="102" spans="1:47" ht="52.5" customHeight="1" x14ac:dyDescent="0.25">
      <c r="A102" s="397" t="s">
        <v>112</v>
      </c>
      <c r="B102" s="397"/>
      <c r="C102" s="397"/>
      <c r="D102" s="397"/>
      <c r="E102" s="397"/>
      <c r="F102" s="397"/>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row>
  </sheetData>
  <mergeCells count="184">
    <mergeCell ref="AQ75:AQ80"/>
    <mergeCell ref="AN93:AN98"/>
    <mergeCell ref="AO93:AO98"/>
    <mergeCell ref="AP93:AP98"/>
    <mergeCell ref="AQ93:AQ98"/>
    <mergeCell ref="A99:F101"/>
    <mergeCell ref="A102:AQ102"/>
    <mergeCell ref="AN87:AN92"/>
    <mergeCell ref="AO87:AO92"/>
    <mergeCell ref="AP87:AP92"/>
    <mergeCell ref="AQ87:AQ92"/>
    <mergeCell ref="B93:B98"/>
    <mergeCell ref="C93:C98"/>
    <mergeCell ref="D93:D98"/>
    <mergeCell ref="E93:E98"/>
    <mergeCell ref="F93:F98"/>
    <mergeCell ref="AM93:AM98"/>
    <mergeCell ref="B87:B92"/>
    <mergeCell ref="C87:C92"/>
    <mergeCell ref="D87:D92"/>
    <mergeCell ref="E87:E92"/>
    <mergeCell ref="F87:F92"/>
    <mergeCell ref="AM87:AM92"/>
    <mergeCell ref="A81:A98"/>
    <mergeCell ref="A75:A80"/>
    <mergeCell ref="B75:B80"/>
    <mergeCell ref="C75:C80"/>
    <mergeCell ref="D75:D80"/>
    <mergeCell ref="E75:E80"/>
    <mergeCell ref="F75:F80"/>
    <mergeCell ref="A21:A74"/>
    <mergeCell ref="B21:B26"/>
    <mergeCell ref="C21:C26"/>
    <mergeCell ref="D21:D26"/>
    <mergeCell ref="E21:E26"/>
    <mergeCell ref="B63:B68"/>
    <mergeCell ref="C63:C68"/>
    <mergeCell ref="D63:D68"/>
    <mergeCell ref="E63:E68"/>
    <mergeCell ref="F63:F68"/>
    <mergeCell ref="F21:F26"/>
    <mergeCell ref="B81:B86"/>
    <mergeCell ref="AQ63:AQ68"/>
    <mergeCell ref="B69:B74"/>
    <mergeCell ref="C69:C74"/>
    <mergeCell ref="D69:D74"/>
    <mergeCell ref="E69:E74"/>
    <mergeCell ref="F69:F74"/>
    <mergeCell ref="AM69:AM74"/>
    <mergeCell ref="C81:C86"/>
    <mergeCell ref="D81:D86"/>
    <mergeCell ref="E81:E86"/>
    <mergeCell ref="AN69:AN74"/>
    <mergeCell ref="AO69:AO74"/>
    <mergeCell ref="AP69:AP74"/>
    <mergeCell ref="AQ69:AQ74"/>
    <mergeCell ref="F81:F86"/>
    <mergeCell ref="AM81:AM86"/>
    <mergeCell ref="AN81:AN86"/>
    <mergeCell ref="AO81:AO86"/>
    <mergeCell ref="AP81:AP86"/>
    <mergeCell ref="AQ81:AQ86"/>
    <mergeCell ref="AM75:AM80"/>
    <mergeCell ref="AN75:AN80"/>
    <mergeCell ref="AO75:AO80"/>
    <mergeCell ref="AP75:AP80"/>
    <mergeCell ref="AM63:AM68"/>
    <mergeCell ref="AN63:AN68"/>
    <mergeCell ref="AO63:AO68"/>
    <mergeCell ref="AP63:AP68"/>
    <mergeCell ref="AQ51:AQ56"/>
    <mergeCell ref="B57:B62"/>
    <mergeCell ref="C57:C62"/>
    <mergeCell ref="D57:D62"/>
    <mergeCell ref="E57:E62"/>
    <mergeCell ref="F57:F62"/>
    <mergeCell ref="AM57:AM62"/>
    <mergeCell ref="AN57:AN62"/>
    <mergeCell ref="AO57:AO62"/>
    <mergeCell ref="AP57:AP62"/>
    <mergeCell ref="AQ57:AQ62"/>
    <mergeCell ref="B51:B56"/>
    <mergeCell ref="C51:C56"/>
    <mergeCell ref="D51:D56"/>
    <mergeCell ref="E51:E56"/>
    <mergeCell ref="F51:F56"/>
    <mergeCell ref="AM51:AM56"/>
    <mergeCell ref="AN51:AN56"/>
    <mergeCell ref="AO51:AO56"/>
    <mergeCell ref="AP51:AP56"/>
    <mergeCell ref="AQ39:AQ44"/>
    <mergeCell ref="B45:B50"/>
    <mergeCell ref="C45:C50"/>
    <mergeCell ref="D45:D50"/>
    <mergeCell ref="E45:E50"/>
    <mergeCell ref="F45:F50"/>
    <mergeCell ref="AM45:AM50"/>
    <mergeCell ref="AN45:AN50"/>
    <mergeCell ref="AO45:AO50"/>
    <mergeCell ref="AP45:AP50"/>
    <mergeCell ref="AQ45:AQ50"/>
    <mergeCell ref="B39:B44"/>
    <mergeCell ref="C39:C44"/>
    <mergeCell ref="D39:D44"/>
    <mergeCell ref="E39:E44"/>
    <mergeCell ref="F39:F44"/>
    <mergeCell ref="AM39:AM44"/>
    <mergeCell ref="AN39:AN44"/>
    <mergeCell ref="AO39:AO44"/>
    <mergeCell ref="AP39:AP44"/>
    <mergeCell ref="AN27:AN32"/>
    <mergeCell ref="AO27:AO32"/>
    <mergeCell ref="AP27:AP32"/>
    <mergeCell ref="AQ27:AQ32"/>
    <mergeCell ref="B33:B38"/>
    <mergeCell ref="C33:C38"/>
    <mergeCell ref="D33:D38"/>
    <mergeCell ref="E33:E38"/>
    <mergeCell ref="F33:F38"/>
    <mergeCell ref="AM33:AM38"/>
    <mergeCell ref="B27:B32"/>
    <mergeCell ref="C27:C32"/>
    <mergeCell ref="D27:D32"/>
    <mergeCell ref="E27:E32"/>
    <mergeCell ref="F27:F32"/>
    <mergeCell ref="AM27:AM32"/>
    <mergeCell ref="AN33:AN38"/>
    <mergeCell ref="AO33:AO38"/>
    <mergeCell ref="AP33:AP38"/>
    <mergeCell ref="AQ33:AQ38"/>
    <mergeCell ref="AM21:AM26"/>
    <mergeCell ref="AN21:AN26"/>
    <mergeCell ref="AO21:AO26"/>
    <mergeCell ref="AP21:AP26"/>
    <mergeCell ref="AQ21:AQ26"/>
    <mergeCell ref="AM15:AM20"/>
    <mergeCell ref="AN15:AN20"/>
    <mergeCell ref="AO15:AO20"/>
    <mergeCell ref="AP15:AP20"/>
    <mergeCell ref="AQ15:AQ20"/>
    <mergeCell ref="AM9:AM14"/>
    <mergeCell ref="AN9:AN14"/>
    <mergeCell ref="AO9:AO14"/>
    <mergeCell ref="AP9:AP14"/>
    <mergeCell ref="AQ9:AQ14"/>
    <mergeCell ref="B15:B20"/>
    <mergeCell ref="C15:C20"/>
    <mergeCell ref="D15:D20"/>
    <mergeCell ref="E15:E20"/>
    <mergeCell ref="F15:F20"/>
    <mergeCell ref="A9:A20"/>
    <mergeCell ref="B9:B14"/>
    <mergeCell ref="C9:C14"/>
    <mergeCell ref="D9:D14"/>
    <mergeCell ref="E9:E14"/>
    <mergeCell ref="F9:F14"/>
    <mergeCell ref="AO6:AO8"/>
    <mergeCell ref="AP6:AP8"/>
    <mergeCell ref="AQ6:AQ8"/>
    <mergeCell ref="I7:L7"/>
    <mergeCell ref="M7:Q7"/>
    <mergeCell ref="R7:V7"/>
    <mergeCell ref="W7:AA7"/>
    <mergeCell ref="AB7:AF7"/>
    <mergeCell ref="AG7:AJ7"/>
    <mergeCell ref="I6:AF6"/>
    <mergeCell ref="AG6:AJ6"/>
    <mergeCell ref="AK6:AK8"/>
    <mergeCell ref="AL6:AL8"/>
    <mergeCell ref="AM6:AM8"/>
    <mergeCell ref="AN6:AN8"/>
    <mergeCell ref="A6:A8"/>
    <mergeCell ref="B6:D7"/>
    <mergeCell ref="E6:E8"/>
    <mergeCell ref="F6:F8"/>
    <mergeCell ref="G6:G8"/>
    <mergeCell ref="H6:H8"/>
    <mergeCell ref="A1:E4"/>
    <mergeCell ref="F1:AQ1"/>
    <mergeCell ref="F2:AQ2"/>
    <mergeCell ref="F3:O3"/>
    <mergeCell ref="P3:AQ3"/>
    <mergeCell ref="F4:O4"/>
    <mergeCell ref="P4:AQ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'F:\Documents\Documents\PLAN DE ACCION\[Copia de Plan de accion EEP 08_07_2016 REVISADO_SPMV_12_07-Definitivo.xlsx]GESTIÓN'!#REF!</xm:f>
          </x14:formula1>
          <xm:sqref>D9:D98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59"/>
  <sheetViews>
    <sheetView workbookViewId="0">
      <selection activeCell="C20" sqref="C20:C21"/>
    </sheetView>
  </sheetViews>
  <sheetFormatPr baseColWidth="10" defaultRowHeight="12" x14ac:dyDescent="0.25"/>
  <cols>
    <col min="1" max="1" width="22.42578125" style="167" customWidth="1"/>
    <col min="2" max="2" width="15.28515625" style="167" customWidth="1"/>
    <col min="3" max="3" width="27.5703125" style="170" customWidth="1"/>
    <col min="4" max="4" width="6.28515625" style="167" hidden="1" customWidth="1"/>
    <col min="5" max="5" width="7.7109375" style="167" hidden="1" customWidth="1"/>
    <col min="6" max="6" width="9.42578125" style="167" customWidth="1"/>
    <col min="7" max="7" width="7" style="167" hidden="1" customWidth="1"/>
    <col min="8" max="8" width="6.7109375" style="167" hidden="1" customWidth="1"/>
    <col min="9" max="12" width="7" style="167" hidden="1" customWidth="1"/>
    <col min="13" max="13" width="7" style="167" customWidth="1"/>
    <col min="14" max="14" width="7" style="169" customWidth="1"/>
    <col min="15" max="18" width="9.5703125" style="169" customWidth="1"/>
    <col min="19" max="19" width="11.7109375" style="169" customWidth="1"/>
    <col min="20" max="21" width="8.7109375" style="169" customWidth="1"/>
    <col min="22" max="22" width="81.28515625" style="168" customWidth="1"/>
    <col min="23" max="23" width="15.7109375" style="168" customWidth="1"/>
    <col min="24" max="60" width="11.42578125" style="168"/>
    <col min="61" max="16384" width="11.42578125" style="167"/>
  </cols>
  <sheetData>
    <row r="1" spans="1:22" s="229" customFormat="1" ht="33" customHeight="1" x14ac:dyDescent="0.25">
      <c r="A1" s="539"/>
      <c r="B1" s="540"/>
      <c r="C1" s="545" t="s">
        <v>0</v>
      </c>
      <c r="D1" s="545"/>
      <c r="E1" s="545"/>
      <c r="F1" s="545"/>
      <c r="G1" s="545"/>
      <c r="H1" s="545"/>
      <c r="I1" s="545"/>
      <c r="J1" s="545"/>
      <c r="K1" s="545"/>
      <c r="L1" s="545"/>
      <c r="M1" s="545"/>
      <c r="N1" s="545"/>
      <c r="O1" s="545"/>
      <c r="P1" s="545"/>
      <c r="Q1" s="545"/>
      <c r="R1" s="545"/>
      <c r="S1" s="545"/>
      <c r="T1" s="545"/>
      <c r="U1" s="545"/>
      <c r="V1" s="546"/>
    </row>
    <row r="2" spans="1:22" s="229" customFormat="1" ht="30" customHeight="1" x14ac:dyDescent="0.25">
      <c r="A2" s="541"/>
      <c r="B2" s="542"/>
      <c r="C2" s="547" t="s">
        <v>109</v>
      </c>
      <c r="D2" s="547"/>
      <c r="E2" s="547"/>
      <c r="F2" s="547"/>
      <c r="G2" s="547"/>
      <c r="H2" s="547"/>
      <c r="I2" s="547"/>
      <c r="J2" s="547"/>
      <c r="K2" s="547"/>
      <c r="L2" s="547"/>
      <c r="M2" s="547"/>
      <c r="N2" s="547"/>
      <c r="O2" s="547"/>
      <c r="P2" s="547"/>
      <c r="Q2" s="547"/>
      <c r="R2" s="547"/>
      <c r="S2" s="547"/>
      <c r="T2" s="547"/>
      <c r="U2" s="547"/>
      <c r="V2" s="548"/>
    </row>
    <row r="3" spans="1:22" s="229" customFormat="1" ht="27.75" customHeight="1" x14ac:dyDescent="0.25">
      <c r="A3" s="541"/>
      <c r="B3" s="542"/>
      <c r="C3" s="233" t="s">
        <v>1</v>
      </c>
      <c r="D3" s="549" t="s">
        <v>157</v>
      </c>
      <c r="E3" s="549"/>
      <c r="F3" s="549"/>
      <c r="G3" s="549"/>
      <c r="H3" s="549"/>
      <c r="I3" s="549"/>
      <c r="J3" s="549"/>
      <c r="K3" s="549"/>
      <c r="L3" s="549"/>
      <c r="M3" s="549"/>
      <c r="N3" s="549"/>
      <c r="O3" s="549"/>
      <c r="P3" s="549"/>
      <c r="Q3" s="549"/>
      <c r="R3" s="549"/>
      <c r="S3" s="549"/>
      <c r="T3" s="549"/>
      <c r="U3" s="549"/>
      <c r="V3" s="550"/>
    </row>
    <row r="4" spans="1:22" s="229" customFormat="1" ht="33" customHeight="1" thickBot="1" x14ac:dyDescent="0.3">
      <c r="A4" s="543"/>
      <c r="B4" s="544"/>
      <c r="C4" s="232" t="s">
        <v>16</v>
      </c>
      <c r="D4" s="551" t="s">
        <v>156</v>
      </c>
      <c r="E4" s="551"/>
      <c r="F4" s="551"/>
      <c r="G4" s="551"/>
      <c r="H4" s="551"/>
      <c r="I4" s="551"/>
      <c r="J4" s="551"/>
      <c r="K4" s="551"/>
      <c r="L4" s="551"/>
      <c r="M4" s="551"/>
      <c r="N4" s="551"/>
      <c r="O4" s="551"/>
      <c r="P4" s="551"/>
      <c r="Q4" s="551"/>
      <c r="R4" s="551"/>
      <c r="S4" s="551"/>
      <c r="T4" s="551"/>
      <c r="U4" s="551"/>
      <c r="V4" s="552"/>
    </row>
    <row r="5" spans="1:22" s="229" customFormat="1" ht="12.75" thickBot="1" x14ac:dyDescent="0.3">
      <c r="A5" s="231"/>
      <c r="B5" s="167"/>
      <c r="C5" s="230"/>
      <c r="D5" s="167"/>
      <c r="E5" s="167"/>
      <c r="F5" s="167"/>
      <c r="G5" s="167"/>
      <c r="H5" s="167"/>
      <c r="I5" s="167"/>
      <c r="J5" s="167"/>
      <c r="K5" s="167"/>
      <c r="L5" s="167"/>
      <c r="M5" s="167"/>
      <c r="N5" s="169"/>
      <c r="O5" s="169"/>
      <c r="P5" s="169"/>
      <c r="Q5" s="169"/>
      <c r="R5" s="169"/>
      <c r="S5" s="169"/>
      <c r="T5" s="169"/>
      <c r="U5" s="169"/>
    </row>
    <row r="6" spans="1:22" s="225" customFormat="1" ht="42.75" customHeight="1" x14ac:dyDescent="0.25">
      <c r="A6" s="553" t="s">
        <v>63</v>
      </c>
      <c r="B6" s="525" t="s">
        <v>64</v>
      </c>
      <c r="C6" s="556" t="s">
        <v>65</v>
      </c>
      <c r="D6" s="557" t="s">
        <v>66</v>
      </c>
      <c r="E6" s="558"/>
      <c r="F6" s="525" t="s">
        <v>380</v>
      </c>
      <c r="G6" s="525"/>
      <c r="H6" s="525"/>
      <c r="I6" s="525"/>
      <c r="J6" s="525"/>
      <c r="K6" s="525"/>
      <c r="L6" s="525"/>
      <c r="M6" s="525"/>
      <c r="N6" s="525"/>
      <c r="O6" s="525"/>
      <c r="P6" s="525"/>
      <c r="Q6" s="525"/>
      <c r="R6" s="525"/>
      <c r="S6" s="525"/>
      <c r="T6" s="525" t="s">
        <v>70</v>
      </c>
      <c r="U6" s="525"/>
      <c r="V6" s="526" t="s">
        <v>381</v>
      </c>
    </row>
    <row r="7" spans="1:22" s="225" customFormat="1" ht="44.25" customHeight="1" thickBot="1" x14ac:dyDescent="0.3">
      <c r="A7" s="554"/>
      <c r="B7" s="555"/>
      <c r="C7" s="408"/>
      <c r="D7" s="228" t="s">
        <v>67</v>
      </c>
      <c r="E7" s="228" t="s">
        <v>68</v>
      </c>
      <c r="F7" s="228" t="s">
        <v>69</v>
      </c>
      <c r="G7" s="227" t="s">
        <v>17</v>
      </c>
      <c r="H7" s="227" t="s">
        <v>18</v>
      </c>
      <c r="I7" s="227" t="s">
        <v>19</v>
      </c>
      <c r="J7" s="227" t="s">
        <v>20</v>
      </c>
      <c r="K7" s="227" t="s">
        <v>21</v>
      </c>
      <c r="L7" s="227" t="s">
        <v>22</v>
      </c>
      <c r="M7" s="227" t="s">
        <v>23</v>
      </c>
      <c r="N7" s="227" t="s">
        <v>24</v>
      </c>
      <c r="O7" s="227" t="s">
        <v>25</v>
      </c>
      <c r="P7" s="227" t="s">
        <v>26</v>
      </c>
      <c r="Q7" s="227" t="s">
        <v>27</v>
      </c>
      <c r="R7" s="227" t="s">
        <v>28</v>
      </c>
      <c r="S7" s="226" t="s">
        <v>29</v>
      </c>
      <c r="T7" s="226" t="s">
        <v>71</v>
      </c>
      <c r="U7" s="226" t="s">
        <v>72</v>
      </c>
      <c r="V7" s="527"/>
    </row>
    <row r="8" spans="1:22" s="168" customFormat="1" ht="30" hidden="1" customHeight="1" x14ac:dyDescent="0.25">
      <c r="A8" s="528" t="s">
        <v>149</v>
      </c>
      <c r="B8" s="530" t="s">
        <v>137</v>
      </c>
      <c r="C8" s="533"/>
      <c r="D8" s="534"/>
      <c r="E8" s="534"/>
      <c r="F8" s="188" t="s">
        <v>30</v>
      </c>
      <c r="G8" s="196"/>
      <c r="H8" s="196"/>
      <c r="I8" s="196"/>
      <c r="J8" s="196"/>
      <c r="K8" s="196"/>
      <c r="L8" s="195"/>
      <c r="M8" s="196"/>
      <c r="N8" s="196"/>
      <c r="O8" s="196"/>
      <c r="P8" s="196"/>
      <c r="Q8" s="224"/>
      <c r="R8" s="224"/>
      <c r="S8" s="188">
        <f>SUM(G8:R8)</f>
        <v>0</v>
      </c>
      <c r="T8" s="535"/>
      <c r="U8" s="538"/>
      <c r="V8" s="405"/>
    </row>
    <row r="9" spans="1:22" s="168" customFormat="1" ht="23.25" hidden="1" customHeight="1" x14ac:dyDescent="0.25">
      <c r="A9" s="529"/>
      <c r="B9" s="531"/>
      <c r="C9" s="516"/>
      <c r="D9" s="423"/>
      <c r="E9" s="423"/>
      <c r="F9" s="187" t="s">
        <v>31</v>
      </c>
      <c r="G9" s="186"/>
      <c r="H9" s="186"/>
      <c r="I9" s="186"/>
      <c r="J9" s="186"/>
      <c r="K9" s="186"/>
      <c r="L9" s="186"/>
      <c r="M9" s="186"/>
      <c r="N9" s="186"/>
      <c r="O9" s="186"/>
      <c r="P9" s="186"/>
      <c r="Q9" s="184"/>
      <c r="R9" s="184"/>
      <c r="S9" s="187">
        <f>SUM(G9:R9)</f>
        <v>0</v>
      </c>
      <c r="T9" s="536"/>
      <c r="U9" s="517"/>
      <c r="V9" s="498"/>
    </row>
    <row r="10" spans="1:22" s="168" customFormat="1" ht="27" hidden="1" customHeight="1" x14ac:dyDescent="0.25">
      <c r="A10" s="529"/>
      <c r="B10" s="531"/>
      <c r="C10" s="516"/>
      <c r="D10" s="423"/>
      <c r="E10" s="423"/>
      <c r="F10" s="188" t="s">
        <v>30</v>
      </c>
      <c r="G10" s="186"/>
      <c r="H10" s="186"/>
      <c r="I10" s="186"/>
      <c r="J10" s="186"/>
      <c r="K10" s="186"/>
      <c r="L10" s="186"/>
      <c r="M10" s="186"/>
      <c r="N10" s="186"/>
      <c r="O10" s="186"/>
      <c r="P10" s="186"/>
      <c r="Q10" s="184"/>
      <c r="R10" s="184"/>
      <c r="S10" s="188">
        <f>SUM(G12:R12)</f>
        <v>0</v>
      </c>
      <c r="T10" s="536"/>
      <c r="U10" s="517"/>
      <c r="V10" s="518"/>
    </row>
    <row r="11" spans="1:22" s="168" customFormat="1" ht="27" hidden="1" customHeight="1" x14ac:dyDescent="0.25">
      <c r="A11" s="529"/>
      <c r="B11" s="531"/>
      <c r="C11" s="516"/>
      <c r="D11" s="423"/>
      <c r="E11" s="423"/>
      <c r="F11" s="187" t="s">
        <v>31</v>
      </c>
      <c r="G11" s="186"/>
      <c r="H11" s="186"/>
      <c r="I11" s="186"/>
      <c r="J11" s="186"/>
      <c r="K11" s="186"/>
      <c r="L11" s="186"/>
      <c r="M11" s="186"/>
      <c r="N11" s="186"/>
      <c r="O11" s="186"/>
      <c r="P11" s="186"/>
      <c r="Q11" s="184"/>
      <c r="R11" s="184"/>
      <c r="S11" s="187">
        <f>SUM(G11:R11)</f>
        <v>0</v>
      </c>
      <c r="T11" s="536"/>
      <c r="U11" s="517"/>
      <c r="V11" s="524"/>
    </row>
    <row r="12" spans="1:22" s="168" customFormat="1" ht="26.25" hidden="1" customHeight="1" x14ac:dyDescent="0.25">
      <c r="A12" s="529"/>
      <c r="B12" s="531"/>
      <c r="C12" s="516"/>
      <c r="D12" s="423"/>
      <c r="E12" s="423"/>
      <c r="F12" s="188" t="s">
        <v>30</v>
      </c>
      <c r="G12" s="186"/>
      <c r="H12" s="186"/>
      <c r="I12" s="186"/>
      <c r="J12" s="186"/>
      <c r="K12" s="186"/>
      <c r="L12" s="186"/>
      <c r="M12" s="186"/>
      <c r="N12" s="186"/>
      <c r="O12" s="186"/>
      <c r="P12" s="186"/>
      <c r="Q12" s="184"/>
      <c r="R12" s="184"/>
      <c r="S12" s="188">
        <f>SUM(G16:R16)</f>
        <v>0</v>
      </c>
      <c r="T12" s="536"/>
      <c r="U12" s="517"/>
      <c r="V12" s="518"/>
    </row>
    <row r="13" spans="1:22" s="168" customFormat="1" ht="26.25" hidden="1" customHeight="1" x14ac:dyDescent="0.25">
      <c r="A13" s="529"/>
      <c r="B13" s="531"/>
      <c r="C13" s="516"/>
      <c r="D13" s="423"/>
      <c r="E13" s="423"/>
      <c r="F13" s="187" t="s">
        <v>31</v>
      </c>
      <c r="G13" s="212"/>
      <c r="H13" s="186"/>
      <c r="I13" s="186"/>
      <c r="J13" s="186"/>
      <c r="K13" s="186"/>
      <c r="L13" s="186"/>
      <c r="M13" s="186"/>
      <c r="N13" s="186"/>
      <c r="O13" s="186"/>
      <c r="P13" s="186"/>
      <c r="Q13" s="184"/>
      <c r="R13" s="184"/>
      <c r="S13" s="187">
        <f t="shared" ref="S13:S20" si="0">SUM(G13:R13)</f>
        <v>0</v>
      </c>
      <c r="T13" s="536"/>
      <c r="U13" s="517"/>
      <c r="V13" s="524"/>
    </row>
    <row r="14" spans="1:22" s="168" customFormat="1" ht="33" hidden="1" customHeight="1" x14ac:dyDescent="0.25">
      <c r="A14" s="529"/>
      <c r="B14" s="531"/>
      <c r="C14" s="516"/>
      <c r="D14" s="423"/>
      <c r="E14" s="423"/>
      <c r="F14" s="188" t="s">
        <v>30</v>
      </c>
      <c r="G14" s="186"/>
      <c r="H14" s="186"/>
      <c r="I14" s="186"/>
      <c r="J14" s="186"/>
      <c r="K14" s="186"/>
      <c r="L14" s="186"/>
      <c r="M14" s="186"/>
      <c r="N14" s="186"/>
      <c r="O14" s="186"/>
      <c r="P14" s="186"/>
      <c r="Q14" s="184"/>
      <c r="R14" s="184"/>
      <c r="S14" s="188">
        <f t="shared" si="0"/>
        <v>0</v>
      </c>
      <c r="T14" s="536"/>
      <c r="U14" s="517"/>
      <c r="V14" s="518"/>
    </row>
    <row r="15" spans="1:22" s="168" customFormat="1" ht="33" hidden="1" customHeight="1" x14ac:dyDescent="0.25">
      <c r="A15" s="529"/>
      <c r="B15" s="531"/>
      <c r="C15" s="516"/>
      <c r="D15" s="423"/>
      <c r="E15" s="423"/>
      <c r="F15" s="187" t="s">
        <v>31</v>
      </c>
      <c r="G15" s="212"/>
      <c r="H15" s="186"/>
      <c r="I15" s="186"/>
      <c r="J15" s="186"/>
      <c r="K15" s="186"/>
      <c r="L15" s="186"/>
      <c r="M15" s="186"/>
      <c r="N15" s="186"/>
      <c r="O15" s="186"/>
      <c r="P15" s="186"/>
      <c r="Q15" s="184"/>
      <c r="R15" s="184"/>
      <c r="S15" s="187">
        <f t="shared" si="0"/>
        <v>0</v>
      </c>
      <c r="T15" s="536"/>
      <c r="U15" s="517"/>
      <c r="V15" s="519"/>
    </row>
    <row r="16" spans="1:22" s="168" customFormat="1" ht="25.5" hidden="1" customHeight="1" x14ac:dyDescent="0.25">
      <c r="A16" s="529"/>
      <c r="B16" s="531"/>
      <c r="C16" s="516"/>
      <c r="D16" s="423"/>
      <c r="E16" s="423"/>
      <c r="F16" s="188" t="s">
        <v>30</v>
      </c>
      <c r="G16" s="186"/>
      <c r="H16" s="186"/>
      <c r="I16" s="186"/>
      <c r="J16" s="186"/>
      <c r="K16" s="186"/>
      <c r="L16" s="186"/>
      <c r="M16" s="186"/>
      <c r="N16" s="186"/>
      <c r="O16" s="186"/>
      <c r="P16" s="186"/>
      <c r="Q16" s="184"/>
      <c r="R16" s="184"/>
      <c r="S16" s="188">
        <f t="shared" si="0"/>
        <v>0</v>
      </c>
      <c r="T16" s="536"/>
      <c r="U16" s="517"/>
      <c r="V16" s="518"/>
    </row>
    <row r="17" spans="1:22" s="168" customFormat="1" ht="25.5" hidden="1" customHeight="1" x14ac:dyDescent="0.25">
      <c r="A17" s="529"/>
      <c r="B17" s="532"/>
      <c r="C17" s="520"/>
      <c r="D17" s="521"/>
      <c r="E17" s="521"/>
      <c r="F17" s="191" t="s">
        <v>31</v>
      </c>
      <c r="G17" s="222"/>
      <c r="H17" s="222"/>
      <c r="I17" s="223"/>
      <c r="J17" s="223"/>
      <c r="K17" s="223"/>
      <c r="L17" s="223"/>
      <c r="M17" s="222"/>
      <c r="N17" s="222"/>
      <c r="O17" s="223"/>
      <c r="P17" s="222"/>
      <c r="Q17" s="222"/>
      <c r="R17" s="222"/>
      <c r="S17" s="191">
        <f t="shared" si="0"/>
        <v>0</v>
      </c>
      <c r="T17" s="537"/>
      <c r="U17" s="522"/>
      <c r="V17" s="523"/>
    </row>
    <row r="18" spans="1:22" s="168" customFormat="1" ht="36" customHeight="1" x14ac:dyDescent="0.25">
      <c r="A18" s="512" t="s">
        <v>149</v>
      </c>
      <c r="B18" s="425" t="s">
        <v>200</v>
      </c>
      <c r="C18" s="515" t="s">
        <v>181</v>
      </c>
      <c r="D18" s="505" t="s">
        <v>160</v>
      </c>
      <c r="E18" s="507"/>
      <c r="F18" s="188" t="s">
        <v>30</v>
      </c>
      <c r="G18" s="196"/>
      <c r="H18" s="196"/>
      <c r="I18" s="196"/>
      <c r="J18" s="196"/>
      <c r="K18" s="196"/>
      <c r="L18" s="196"/>
      <c r="M18" s="224">
        <v>0.05</v>
      </c>
      <c r="N18" s="224">
        <v>0.05</v>
      </c>
      <c r="O18" s="224">
        <v>0.2</v>
      </c>
      <c r="P18" s="224">
        <v>0.25</v>
      </c>
      <c r="Q18" s="224">
        <v>0.25</v>
      </c>
      <c r="R18" s="224">
        <v>0.2</v>
      </c>
      <c r="S18" s="221">
        <f t="shared" si="0"/>
        <v>1</v>
      </c>
      <c r="T18" s="485">
        <f>SUM(U18:U21)</f>
        <v>0.05</v>
      </c>
      <c r="U18" s="495">
        <f>+S19*0.025</f>
        <v>2.5000000000000001E-2</v>
      </c>
      <c r="V18" s="405" t="s">
        <v>379</v>
      </c>
    </row>
    <row r="19" spans="1:22" s="168" customFormat="1" ht="31.5" customHeight="1" thickBot="1" x14ac:dyDescent="0.3">
      <c r="A19" s="513"/>
      <c r="B19" s="417"/>
      <c r="C19" s="400"/>
      <c r="D19" s="506"/>
      <c r="E19" s="463"/>
      <c r="F19" s="187" t="s">
        <v>31</v>
      </c>
      <c r="G19" s="186"/>
      <c r="H19" s="186"/>
      <c r="I19" s="186"/>
      <c r="J19" s="186"/>
      <c r="K19" s="186"/>
      <c r="L19" s="186"/>
      <c r="M19" s="184">
        <v>0.05</v>
      </c>
      <c r="N19" s="184">
        <v>0.05</v>
      </c>
      <c r="O19" s="184">
        <v>0.2</v>
      </c>
      <c r="P19" s="184">
        <v>0.25</v>
      </c>
      <c r="Q19" s="184">
        <v>0.25</v>
      </c>
      <c r="R19" s="184">
        <v>0.2</v>
      </c>
      <c r="S19" s="220">
        <f t="shared" si="0"/>
        <v>1</v>
      </c>
      <c r="T19" s="486"/>
      <c r="U19" s="459"/>
      <c r="V19" s="498"/>
    </row>
    <row r="20" spans="1:22" s="168" customFormat="1" ht="31.5" customHeight="1" x14ac:dyDescent="0.25">
      <c r="A20" s="513"/>
      <c r="B20" s="417"/>
      <c r="C20" s="399" t="s">
        <v>177</v>
      </c>
      <c r="D20" s="500" t="s">
        <v>160</v>
      </c>
      <c r="E20" s="441"/>
      <c r="F20" s="193" t="s">
        <v>30</v>
      </c>
      <c r="G20" s="186"/>
      <c r="H20" s="186"/>
      <c r="I20" s="186"/>
      <c r="J20" s="186"/>
      <c r="K20" s="186"/>
      <c r="L20" s="186"/>
      <c r="M20" s="184">
        <v>0.05</v>
      </c>
      <c r="N20" s="184">
        <v>0.05</v>
      </c>
      <c r="O20" s="184">
        <v>0.2</v>
      </c>
      <c r="P20" s="184">
        <v>0.25</v>
      </c>
      <c r="Q20" s="184">
        <v>0.25</v>
      </c>
      <c r="R20" s="184">
        <v>0.2</v>
      </c>
      <c r="S20" s="219">
        <f t="shared" si="0"/>
        <v>1</v>
      </c>
      <c r="T20" s="486"/>
      <c r="U20" s="495">
        <f>+S21*0.025</f>
        <v>2.5000000000000001E-2</v>
      </c>
      <c r="V20" s="511" t="s">
        <v>378</v>
      </c>
    </row>
    <row r="21" spans="1:22" s="168" customFormat="1" ht="39.75" customHeight="1" thickBot="1" x14ac:dyDescent="0.3">
      <c r="A21" s="514"/>
      <c r="B21" s="418"/>
      <c r="C21" s="508"/>
      <c r="D21" s="509"/>
      <c r="E21" s="510"/>
      <c r="F21" s="180" t="s">
        <v>31</v>
      </c>
      <c r="G21" s="181"/>
      <c r="H21" s="181"/>
      <c r="I21" s="181"/>
      <c r="J21" s="181"/>
      <c r="K21" s="181"/>
      <c r="L21" s="181"/>
      <c r="M21" s="235">
        <v>0.05</v>
      </c>
      <c r="N21" s="235">
        <v>0.05</v>
      </c>
      <c r="O21" s="235">
        <v>0.2</v>
      </c>
      <c r="P21" s="235">
        <v>0.25</v>
      </c>
      <c r="Q21" s="235">
        <v>0.25</v>
      </c>
      <c r="R21" s="235">
        <v>0.2</v>
      </c>
      <c r="S21" s="218">
        <f>SUM(M21:R21)</f>
        <v>1</v>
      </c>
      <c r="T21" s="487"/>
      <c r="U21" s="459"/>
      <c r="V21" s="406"/>
    </row>
    <row r="22" spans="1:22" s="168" customFormat="1" ht="24.75" customHeight="1" x14ac:dyDescent="0.25">
      <c r="A22" s="425" t="s">
        <v>148</v>
      </c>
      <c r="B22" s="425" t="s">
        <v>138</v>
      </c>
      <c r="C22" s="504" t="s">
        <v>178</v>
      </c>
      <c r="D22" s="505" t="s">
        <v>160</v>
      </c>
      <c r="E22" s="507"/>
      <c r="F22" s="188" t="s">
        <v>30</v>
      </c>
      <c r="G22" s="196"/>
      <c r="H22" s="196"/>
      <c r="I22" s="196"/>
      <c r="J22" s="196"/>
      <c r="K22" s="196"/>
      <c r="L22" s="196"/>
      <c r="M22" s="224">
        <v>0.01</v>
      </c>
      <c r="N22" s="224">
        <v>0.04</v>
      </c>
      <c r="O22" s="224">
        <v>0.1</v>
      </c>
      <c r="P22" s="224">
        <v>0.3</v>
      </c>
      <c r="Q22" s="224">
        <v>0.3</v>
      </c>
      <c r="R22" s="224">
        <v>0.25</v>
      </c>
      <c r="S22" s="188">
        <f t="shared" ref="S22:S30" si="1">SUM(G22:R22)</f>
        <v>1</v>
      </c>
      <c r="T22" s="485">
        <f>SUM(U22:U25)</f>
        <v>2.3982500000000004E-2</v>
      </c>
      <c r="U22" s="495">
        <f>+S23*0.025</f>
        <v>2.3982500000000004E-2</v>
      </c>
      <c r="V22" s="497" t="s">
        <v>377</v>
      </c>
    </row>
    <row r="23" spans="1:22" s="168" customFormat="1" ht="24.75" customHeight="1" thickBot="1" x14ac:dyDescent="0.3">
      <c r="A23" s="417"/>
      <c r="B23" s="417"/>
      <c r="C23" s="461"/>
      <c r="D23" s="506"/>
      <c r="E23" s="463"/>
      <c r="F23" s="187" t="s">
        <v>31</v>
      </c>
      <c r="G23" s="186"/>
      <c r="H23" s="186"/>
      <c r="I23" s="186"/>
      <c r="J23" s="186"/>
      <c r="K23" s="186"/>
      <c r="L23" s="186"/>
      <c r="M23" s="234">
        <v>5.0000000000000001E-3</v>
      </c>
      <c r="N23" s="234">
        <v>1.3299999999999999E-2</v>
      </c>
      <c r="O23" s="234">
        <v>4.1000000000000002E-2</v>
      </c>
      <c r="P23" s="234">
        <v>0.3</v>
      </c>
      <c r="Q23" s="234">
        <v>0.3</v>
      </c>
      <c r="R23" s="234">
        <v>0.3</v>
      </c>
      <c r="S23" s="187">
        <f t="shared" si="1"/>
        <v>0.95930000000000004</v>
      </c>
      <c r="T23" s="486"/>
      <c r="U23" s="459"/>
      <c r="V23" s="498"/>
    </row>
    <row r="24" spans="1:22" s="217" customFormat="1" ht="31.5" customHeight="1" x14ac:dyDescent="0.25">
      <c r="A24" s="417"/>
      <c r="B24" s="417"/>
      <c r="C24" s="465" t="s">
        <v>163</v>
      </c>
      <c r="D24" s="500" t="s">
        <v>160</v>
      </c>
      <c r="E24" s="441"/>
      <c r="F24" s="188" t="s">
        <v>30</v>
      </c>
      <c r="G24" s="186"/>
      <c r="H24" s="186"/>
      <c r="I24" s="186"/>
      <c r="J24" s="186"/>
      <c r="K24" s="186"/>
      <c r="L24" s="186"/>
      <c r="M24" s="184">
        <v>0.05</v>
      </c>
      <c r="N24" s="184">
        <v>0.15</v>
      </c>
      <c r="O24" s="184">
        <v>0.2</v>
      </c>
      <c r="P24" s="184">
        <v>0.2</v>
      </c>
      <c r="Q24" s="184">
        <v>0.2</v>
      </c>
      <c r="R24" s="184">
        <v>0.2</v>
      </c>
      <c r="S24" s="188">
        <f t="shared" si="1"/>
        <v>1</v>
      </c>
      <c r="T24" s="486"/>
      <c r="U24" s="495">
        <f>+S25*0.025</f>
        <v>0</v>
      </c>
      <c r="V24" s="410" t="s">
        <v>376</v>
      </c>
    </row>
    <row r="25" spans="1:22" s="168" customFormat="1" ht="24" customHeight="1" thickBot="1" x14ac:dyDescent="0.3">
      <c r="A25" s="417"/>
      <c r="B25" s="418"/>
      <c r="C25" s="499"/>
      <c r="D25" s="501"/>
      <c r="E25" s="502"/>
      <c r="F25" s="191" t="s">
        <v>31</v>
      </c>
      <c r="G25" s="192"/>
      <c r="H25" s="192"/>
      <c r="I25" s="192"/>
      <c r="J25" s="192"/>
      <c r="K25" s="192"/>
      <c r="L25" s="192"/>
      <c r="M25" s="241">
        <v>0</v>
      </c>
      <c r="N25" s="241">
        <v>0</v>
      </c>
      <c r="O25" s="241">
        <v>0</v>
      </c>
      <c r="P25" s="241">
        <v>0</v>
      </c>
      <c r="Q25" s="241">
        <v>0</v>
      </c>
      <c r="R25" s="241">
        <v>0</v>
      </c>
      <c r="S25" s="191">
        <f t="shared" si="1"/>
        <v>0</v>
      </c>
      <c r="T25" s="486"/>
      <c r="U25" s="503"/>
      <c r="V25" s="456"/>
    </row>
    <row r="26" spans="1:22" s="168" customFormat="1" ht="30" customHeight="1" x14ac:dyDescent="0.25">
      <c r="A26" s="453"/>
      <c r="B26" s="479" t="s">
        <v>139</v>
      </c>
      <c r="C26" s="446" t="s">
        <v>194</v>
      </c>
      <c r="D26" s="483" t="s">
        <v>160</v>
      </c>
      <c r="E26" s="484"/>
      <c r="F26" s="188" t="s">
        <v>30</v>
      </c>
      <c r="G26" s="196"/>
      <c r="H26" s="196"/>
      <c r="I26" s="196"/>
      <c r="J26" s="196"/>
      <c r="K26" s="196"/>
      <c r="L26" s="195"/>
      <c r="M26" s="224">
        <v>0.05</v>
      </c>
      <c r="N26" s="224">
        <v>0.1</v>
      </c>
      <c r="O26" s="224">
        <v>0.25</v>
      </c>
      <c r="P26" s="224">
        <v>0.35</v>
      </c>
      <c r="Q26" s="224">
        <v>0.15</v>
      </c>
      <c r="R26" s="224">
        <v>0.1</v>
      </c>
      <c r="S26" s="188">
        <f t="shared" si="1"/>
        <v>1</v>
      </c>
      <c r="T26" s="432">
        <f>SUM(U26:U35)</f>
        <v>6.1400000000000003E-2</v>
      </c>
      <c r="U26" s="435">
        <f>+S27*0.02</f>
        <v>3.0000000000000001E-3</v>
      </c>
      <c r="V26" s="419" t="s">
        <v>375</v>
      </c>
    </row>
    <row r="27" spans="1:22" s="168" customFormat="1" ht="23.25" customHeight="1" x14ac:dyDescent="0.25">
      <c r="A27" s="453"/>
      <c r="B27" s="480"/>
      <c r="C27" s="401"/>
      <c r="D27" s="475"/>
      <c r="E27" s="475"/>
      <c r="F27" s="187" t="s">
        <v>31</v>
      </c>
      <c r="G27" s="186"/>
      <c r="H27" s="186"/>
      <c r="I27" s="186"/>
      <c r="J27" s="186"/>
      <c r="K27" s="186"/>
      <c r="L27" s="186"/>
      <c r="M27" s="234">
        <v>0</v>
      </c>
      <c r="N27" s="234">
        <v>0</v>
      </c>
      <c r="O27" s="234">
        <v>0</v>
      </c>
      <c r="P27" s="234">
        <v>0</v>
      </c>
      <c r="Q27" s="234">
        <v>0.15</v>
      </c>
      <c r="R27" s="234">
        <v>0</v>
      </c>
      <c r="S27" s="187">
        <f t="shared" si="1"/>
        <v>0.15</v>
      </c>
      <c r="T27" s="433"/>
      <c r="U27" s="424"/>
      <c r="V27" s="409"/>
    </row>
    <row r="28" spans="1:22" s="168" customFormat="1" ht="27" customHeight="1" x14ac:dyDescent="0.25">
      <c r="A28" s="453"/>
      <c r="B28" s="480"/>
      <c r="C28" s="401" t="s">
        <v>179</v>
      </c>
      <c r="D28" s="475" t="s">
        <v>160</v>
      </c>
      <c r="E28" s="476"/>
      <c r="F28" s="183" t="s">
        <v>30</v>
      </c>
      <c r="G28" s="186"/>
      <c r="H28" s="186"/>
      <c r="I28" s="186"/>
      <c r="J28" s="186"/>
      <c r="K28" s="186"/>
      <c r="L28" s="186"/>
      <c r="M28" s="184">
        <v>0.05</v>
      </c>
      <c r="N28" s="184">
        <v>0.15</v>
      </c>
      <c r="O28" s="184">
        <v>0.2</v>
      </c>
      <c r="P28" s="184">
        <v>0.2</v>
      </c>
      <c r="Q28" s="184">
        <v>0.2</v>
      </c>
      <c r="R28" s="184">
        <v>0.2</v>
      </c>
      <c r="S28" s="183">
        <f t="shared" si="1"/>
        <v>1</v>
      </c>
      <c r="T28" s="433"/>
      <c r="U28" s="459">
        <f>+S29*0.02</f>
        <v>0.02</v>
      </c>
      <c r="V28" s="409" t="s">
        <v>374</v>
      </c>
    </row>
    <row r="29" spans="1:22" s="168" customFormat="1" ht="33" customHeight="1" x14ac:dyDescent="0.25">
      <c r="A29" s="453"/>
      <c r="B29" s="480"/>
      <c r="C29" s="401"/>
      <c r="D29" s="475"/>
      <c r="E29" s="475"/>
      <c r="F29" s="187" t="s">
        <v>31</v>
      </c>
      <c r="G29" s="186"/>
      <c r="H29" s="186"/>
      <c r="I29" s="186"/>
      <c r="J29" s="186"/>
      <c r="K29" s="186"/>
      <c r="L29" s="186"/>
      <c r="M29" s="184">
        <v>0.05</v>
      </c>
      <c r="N29" s="184">
        <v>0.15</v>
      </c>
      <c r="O29" s="184">
        <v>0.2</v>
      </c>
      <c r="P29" s="184">
        <v>0.2</v>
      </c>
      <c r="Q29" s="184">
        <v>0.2</v>
      </c>
      <c r="R29" s="184">
        <v>0.2</v>
      </c>
      <c r="S29" s="187">
        <f t="shared" si="1"/>
        <v>1</v>
      </c>
      <c r="T29" s="433"/>
      <c r="U29" s="424"/>
      <c r="V29" s="409"/>
    </row>
    <row r="30" spans="1:22" s="168" customFormat="1" ht="27" customHeight="1" x14ac:dyDescent="0.25">
      <c r="A30" s="453"/>
      <c r="B30" s="480"/>
      <c r="C30" s="401" t="s">
        <v>198</v>
      </c>
      <c r="D30" s="475" t="s">
        <v>160</v>
      </c>
      <c r="E30" s="476"/>
      <c r="F30" s="183" t="s">
        <v>30</v>
      </c>
      <c r="G30" s="186"/>
      <c r="H30" s="186"/>
      <c r="I30" s="186"/>
      <c r="J30" s="186"/>
      <c r="K30" s="186"/>
      <c r="L30" s="186"/>
      <c r="M30" s="184">
        <v>0.05</v>
      </c>
      <c r="N30" s="184">
        <v>0.1</v>
      </c>
      <c r="O30" s="184">
        <v>0.1</v>
      </c>
      <c r="P30" s="184">
        <v>0.25</v>
      </c>
      <c r="Q30" s="184">
        <v>0.25</v>
      </c>
      <c r="R30" s="184">
        <v>0.25</v>
      </c>
      <c r="S30" s="183">
        <f t="shared" si="1"/>
        <v>1</v>
      </c>
      <c r="T30" s="433"/>
      <c r="U30" s="459">
        <f>+S31*0.02</f>
        <v>0</v>
      </c>
      <c r="V30" s="409" t="s">
        <v>373</v>
      </c>
    </row>
    <row r="31" spans="1:22" s="168" customFormat="1" ht="27" customHeight="1" x14ac:dyDescent="0.25">
      <c r="A31" s="453"/>
      <c r="B31" s="480"/>
      <c r="C31" s="401"/>
      <c r="D31" s="475"/>
      <c r="E31" s="476"/>
      <c r="F31" s="187" t="s">
        <v>31</v>
      </c>
      <c r="G31" s="186"/>
      <c r="H31" s="186"/>
      <c r="I31" s="186"/>
      <c r="J31" s="186"/>
      <c r="K31" s="186"/>
      <c r="L31" s="186"/>
      <c r="M31" s="184">
        <v>0</v>
      </c>
      <c r="N31" s="184">
        <v>0</v>
      </c>
      <c r="O31" s="184">
        <v>0</v>
      </c>
      <c r="P31" s="184">
        <v>0</v>
      </c>
      <c r="Q31" s="184">
        <v>0</v>
      </c>
      <c r="R31" s="184">
        <v>0</v>
      </c>
      <c r="S31" s="187">
        <f>SUM(M31:R31)</f>
        <v>0</v>
      </c>
      <c r="T31" s="433"/>
      <c r="U31" s="424"/>
      <c r="V31" s="409"/>
    </row>
    <row r="32" spans="1:22" s="168" customFormat="1" ht="26.25" customHeight="1" x14ac:dyDescent="0.25">
      <c r="A32" s="453"/>
      <c r="B32" s="480"/>
      <c r="C32" s="401" t="s">
        <v>180</v>
      </c>
      <c r="D32" s="475" t="s">
        <v>160</v>
      </c>
      <c r="E32" s="476"/>
      <c r="F32" s="183" t="s">
        <v>30</v>
      </c>
      <c r="G32" s="186"/>
      <c r="H32" s="186"/>
      <c r="I32" s="186"/>
      <c r="J32" s="186"/>
      <c r="K32" s="186"/>
      <c r="L32" s="186"/>
      <c r="M32" s="184">
        <v>0.01</v>
      </c>
      <c r="N32" s="184">
        <v>0.14000000000000001</v>
      </c>
      <c r="O32" s="184">
        <v>0.25</v>
      </c>
      <c r="P32" s="184">
        <v>0.25</v>
      </c>
      <c r="Q32" s="184">
        <v>0.2</v>
      </c>
      <c r="R32" s="184">
        <v>0.15</v>
      </c>
      <c r="S32" s="183">
        <f>SUM(G32:R32)</f>
        <v>1</v>
      </c>
      <c r="T32" s="433"/>
      <c r="U32" s="459">
        <f>+S33*0.04</f>
        <v>3.8400000000000004E-2</v>
      </c>
      <c r="V32" s="409" t="s">
        <v>372</v>
      </c>
    </row>
    <row r="33" spans="1:22" s="168" customFormat="1" ht="33.75" customHeight="1" x14ac:dyDescent="0.25">
      <c r="A33" s="453"/>
      <c r="B33" s="480"/>
      <c r="C33" s="401"/>
      <c r="D33" s="475"/>
      <c r="E33" s="475"/>
      <c r="F33" s="187" t="s">
        <v>31</v>
      </c>
      <c r="G33" s="212"/>
      <c r="H33" s="186"/>
      <c r="I33" s="186"/>
      <c r="J33" s="186"/>
      <c r="K33" s="186"/>
      <c r="L33" s="186"/>
      <c r="M33" s="184">
        <v>0.01</v>
      </c>
      <c r="N33" s="184">
        <v>0.12</v>
      </c>
      <c r="O33" s="184">
        <v>0.23</v>
      </c>
      <c r="P33" s="184">
        <v>0.25</v>
      </c>
      <c r="Q33" s="184">
        <v>0.2</v>
      </c>
      <c r="R33" s="184">
        <v>0.15</v>
      </c>
      <c r="S33" s="187">
        <f>SUM(G33:R33)</f>
        <v>0.96000000000000008</v>
      </c>
      <c r="T33" s="433"/>
      <c r="U33" s="424"/>
      <c r="V33" s="409"/>
    </row>
    <row r="34" spans="1:22" s="168" customFormat="1" ht="26.25" customHeight="1" x14ac:dyDescent="0.25">
      <c r="A34" s="453"/>
      <c r="B34" s="480"/>
      <c r="C34" s="401" t="s">
        <v>251</v>
      </c>
      <c r="D34" s="475" t="s">
        <v>160</v>
      </c>
      <c r="E34" s="476"/>
      <c r="F34" s="183" t="s">
        <v>30</v>
      </c>
      <c r="G34" s="186"/>
      <c r="H34" s="186"/>
      <c r="I34" s="186"/>
      <c r="J34" s="186"/>
      <c r="K34" s="186"/>
      <c r="L34" s="186"/>
      <c r="M34" s="184"/>
      <c r="N34" s="184"/>
      <c r="O34" s="184">
        <v>0.25</v>
      </c>
      <c r="P34" s="184">
        <v>0.25</v>
      </c>
      <c r="Q34" s="184">
        <v>0.25</v>
      </c>
      <c r="R34" s="184">
        <v>0.25</v>
      </c>
      <c r="S34" s="183">
        <f>SUM(G34:R34)</f>
        <v>1</v>
      </c>
      <c r="T34" s="433"/>
      <c r="U34" s="459">
        <f>+S35*0.02</f>
        <v>0</v>
      </c>
      <c r="V34" s="409" t="s">
        <v>268</v>
      </c>
    </row>
    <row r="35" spans="1:22" s="168" customFormat="1" ht="33.75" customHeight="1" thickBot="1" x14ac:dyDescent="0.3">
      <c r="A35" s="453"/>
      <c r="B35" s="481"/>
      <c r="C35" s="436"/>
      <c r="D35" s="491"/>
      <c r="E35" s="491"/>
      <c r="F35" s="180" t="s">
        <v>31</v>
      </c>
      <c r="G35" s="182"/>
      <c r="H35" s="181"/>
      <c r="I35" s="181"/>
      <c r="J35" s="181"/>
      <c r="K35" s="181"/>
      <c r="L35" s="181"/>
      <c r="M35" s="235"/>
      <c r="N35" s="235"/>
      <c r="O35" s="235">
        <v>0</v>
      </c>
      <c r="P35" s="235">
        <v>0</v>
      </c>
      <c r="Q35" s="235">
        <v>0</v>
      </c>
      <c r="R35" s="235">
        <v>0</v>
      </c>
      <c r="S35" s="180">
        <f>SUM(G35:R35)</f>
        <v>0</v>
      </c>
      <c r="T35" s="434"/>
      <c r="U35" s="442"/>
      <c r="V35" s="410"/>
    </row>
    <row r="36" spans="1:22" s="168" customFormat="1" ht="27" customHeight="1" x14ac:dyDescent="0.25">
      <c r="A36" s="417"/>
      <c r="B36" s="479" t="s">
        <v>140</v>
      </c>
      <c r="C36" s="482" t="s">
        <v>191</v>
      </c>
      <c r="D36" s="216" t="s">
        <v>160</v>
      </c>
      <c r="E36" s="215"/>
      <c r="F36" s="183" t="s">
        <v>30</v>
      </c>
      <c r="G36" s="214"/>
      <c r="H36" s="196"/>
      <c r="I36" s="196"/>
      <c r="J36" s="196"/>
      <c r="K36" s="196"/>
      <c r="L36" s="196"/>
      <c r="M36" s="224">
        <v>0.05</v>
      </c>
      <c r="N36" s="224">
        <v>0.15</v>
      </c>
      <c r="O36" s="224">
        <v>0.3</v>
      </c>
      <c r="P36" s="224">
        <v>0.2</v>
      </c>
      <c r="Q36" s="224">
        <v>0.2</v>
      </c>
      <c r="R36" s="224">
        <v>0.1</v>
      </c>
      <c r="S36" s="198">
        <f>SUM(G36:R36)</f>
        <v>0.99999999999999989</v>
      </c>
      <c r="T36" s="432">
        <f>SUM(U36:U39)</f>
        <v>0.05</v>
      </c>
      <c r="U36" s="424">
        <f>+S37*0.025</f>
        <v>2.5000000000000001E-2</v>
      </c>
      <c r="V36" s="409" t="s">
        <v>371</v>
      </c>
    </row>
    <row r="37" spans="1:22" s="168" customFormat="1" ht="31.5" customHeight="1" x14ac:dyDescent="0.25">
      <c r="A37" s="417"/>
      <c r="B37" s="480"/>
      <c r="C37" s="460"/>
      <c r="D37" s="213" t="s">
        <v>160</v>
      </c>
      <c r="E37" s="213"/>
      <c r="F37" s="187" t="s">
        <v>31</v>
      </c>
      <c r="G37" s="212"/>
      <c r="H37" s="186"/>
      <c r="I37" s="186"/>
      <c r="J37" s="186"/>
      <c r="K37" s="186"/>
      <c r="L37" s="186"/>
      <c r="M37" s="234">
        <v>0</v>
      </c>
      <c r="N37" s="234">
        <v>0</v>
      </c>
      <c r="O37" s="234">
        <v>0.05</v>
      </c>
      <c r="P37" s="234">
        <v>0.25</v>
      </c>
      <c r="Q37" s="234">
        <v>0.25</v>
      </c>
      <c r="R37" s="234">
        <v>0.45</v>
      </c>
      <c r="S37" s="187">
        <f>SUM(M37:R37)</f>
        <v>1</v>
      </c>
      <c r="T37" s="433"/>
      <c r="U37" s="442"/>
      <c r="V37" s="410"/>
    </row>
    <row r="38" spans="1:22" s="168" customFormat="1" ht="27" customHeight="1" x14ac:dyDescent="0.25">
      <c r="A38" s="417"/>
      <c r="B38" s="480"/>
      <c r="C38" s="460" t="s">
        <v>192</v>
      </c>
      <c r="D38" s="475" t="s">
        <v>160</v>
      </c>
      <c r="E38" s="476"/>
      <c r="F38" s="183" t="s">
        <v>30</v>
      </c>
      <c r="G38" s="186"/>
      <c r="H38" s="186"/>
      <c r="I38" s="186"/>
      <c r="J38" s="186"/>
      <c r="K38" s="186"/>
      <c r="L38" s="211"/>
      <c r="M38" s="184">
        <v>0.05</v>
      </c>
      <c r="N38" s="184">
        <v>0.1</v>
      </c>
      <c r="O38" s="184">
        <v>0.1</v>
      </c>
      <c r="P38" s="184">
        <v>0.25</v>
      </c>
      <c r="Q38" s="184">
        <v>0.25</v>
      </c>
      <c r="R38" s="184">
        <v>0.25</v>
      </c>
      <c r="S38" s="183">
        <f t="shared" ref="S38:S43" si="2">SUM(G38:R38)</f>
        <v>1</v>
      </c>
      <c r="T38" s="433"/>
      <c r="U38" s="424">
        <f>+S39*0.025</f>
        <v>2.5000000000000001E-2</v>
      </c>
      <c r="V38" s="409" t="s">
        <v>370</v>
      </c>
    </row>
    <row r="39" spans="1:22" s="168" customFormat="1" ht="30.75" customHeight="1" thickBot="1" x14ac:dyDescent="0.3">
      <c r="A39" s="417"/>
      <c r="B39" s="481"/>
      <c r="C39" s="494"/>
      <c r="D39" s="491"/>
      <c r="E39" s="491"/>
      <c r="F39" s="180" t="s">
        <v>31</v>
      </c>
      <c r="G39" s="181"/>
      <c r="H39" s="181"/>
      <c r="I39" s="181"/>
      <c r="J39" s="181"/>
      <c r="K39" s="181"/>
      <c r="L39" s="181"/>
      <c r="M39" s="235">
        <v>0.05</v>
      </c>
      <c r="N39" s="235">
        <v>0.1</v>
      </c>
      <c r="O39" s="235">
        <v>0.1</v>
      </c>
      <c r="P39" s="235">
        <v>0.25</v>
      </c>
      <c r="Q39" s="235">
        <v>0.25</v>
      </c>
      <c r="R39" s="235">
        <v>0.25</v>
      </c>
      <c r="S39" s="180">
        <f t="shared" si="2"/>
        <v>1</v>
      </c>
      <c r="T39" s="434"/>
      <c r="U39" s="439"/>
      <c r="V39" s="420"/>
    </row>
    <row r="40" spans="1:22" s="168" customFormat="1" ht="84" customHeight="1" x14ac:dyDescent="0.25">
      <c r="A40" s="417"/>
      <c r="B40" s="479" t="s">
        <v>141</v>
      </c>
      <c r="C40" s="482" t="s">
        <v>164</v>
      </c>
      <c r="D40" s="483" t="s">
        <v>160</v>
      </c>
      <c r="E40" s="484"/>
      <c r="F40" s="188" t="s">
        <v>30</v>
      </c>
      <c r="G40" s="196"/>
      <c r="H40" s="196"/>
      <c r="I40" s="196"/>
      <c r="J40" s="196"/>
      <c r="K40" s="196"/>
      <c r="L40" s="195"/>
      <c r="M40" s="224">
        <v>0.02</v>
      </c>
      <c r="N40" s="224">
        <v>0.08</v>
      </c>
      <c r="O40" s="224">
        <v>0.2</v>
      </c>
      <c r="P40" s="224">
        <v>0.2</v>
      </c>
      <c r="Q40" s="224">
        <v>0.25</v>
      </c>
      <c r="R40" s="224">
        <v>0.25</v>
      </c>
      <c r="S40" s="210">
        <f t="shared" si="2"/>
        <v>1</v>
      </c>
      <c r="T40" s="432">
        <f>SUM(U40)</f>
        <v>5.3499999999999992E-2</v>
      </c>
      <c r="U40" s="495">
        <f>+S41*0.05</f>
        <v>5.3499999999999992E-2</v>
      </c>
      <c r="V40" s="405" t="s">
        <v>369</v>
      </c>
    </row>
    <row r="41" spans="1:22" s="168" customFormat="1" ht="40.5" customHeight="1" thickBot="1" x14ac:dyDescent="0.3">
      <c r="A41" s="417"/>
      <c r="B41" s="481"/>
      <c r="C41" s="494"/>
      <c r="D41" s="491"/>
      <c r="E41" s="491"/>
      <c r="F41" s="180" t="s">
        <v>31</v>
      </c>
      <c r="G41" s="181"/>
      <c r="H41" s="181"/>
      <c r="I41" s="181"/>
      <c r="J41" s="181"/>
      <c r="K41" s="181"/>
      <c r="L41" s="181"/>
      <c r="M41" s="235">
        <v>0</v>
      </c>
      <c r="N41" s="235">
        <v>0</v>
      </c>
      <c r="O41" s="235">
        <v>0</v>
      </c>
      <c r="P41" s="235">
        <v>0.3</v>
      </c>
      <c r="Q41" s="235">
        <v>0.35</v>
      </c>
      <c r="R41" s="235">
        <v>0.42</v>
      </c>
      <c r="S41" s="180">
        <f t="shared" si="2"/>
        <v>1.0699999999999998</v>
      </c>
      <c r="T41" s="434"/>
      <c r="U41" s="496"/>
      <c r="V41" s="406"/>
    </row>
    <row r="42" spans="1:22" s="168" customFormat="1" ht="45" customHeight="1" x14ac:dyDescent="0.25">
      <c r="A42" s="453"/>
      <c r="B42" s="479" t="s">
        <v>142</v>
      </c>
      <c r="C42" s="482" t="s">
        <v>182</v>
      </c>
      <c r="D42" s="483" t="s">
        <v>160</v>
      </c>
      <c r="E42" s="484"/>
      <c r="F42" s="188" t="s">
        <v>30</v>
      </c>
      <c r="G42" s="196"/>
      <c r="H42" s="196"/>
      <c r="I42" s="196"/>
      <c r="J42" s="196"/>
      <c r="K42" s="196"/>
      <c r="L42" s="195"/>
      <c r="M42" s="224">
        <v>0.05</v>
      </c>
      <c r="N42" s="224">
        <v>0.15</v>
      </c>
      <c r="O42" s="224">
        <v>0.2</v>
      </c>
      <c r="P42" s="224">
        <v>0.2</v>
      </c>
      <c r="Q42" s="224">
        <v>0.2</v>
      </c>
      <c r="R42" s="224">
        <v>0.2</v>
      </c>
      <c r="S42" s="188">
        <f t="shared" si="2"/>
        <v>1</v>
      </c>
      <c r="T42" s="485">
        <f>SUM(U42:U47)</f>
        <v>0.106</v>
      </c>
      <c r="U42" s="488">
        <f>+S43*0.09</f>
        <v>0.09</v>
      </c>
      <c r="V42" s="473" t="s">
        <v>321</v>
      </c>
    </row>
    <row r="43" spans="1:22" s="168" customFormat="1" ht="66" customHeight="1" x14ac:dyDescent="0.25">
      <c r="A43" s="453"/>
      <c r="B43" s="480"/>
      <c r="C43" s="460"/>
      <c r="D43" s="475"/>
      <c r="E43" s="475"/>
      <c r="F43" s="187" t="s">
        <v>31</v>
      </c>
      <c r="G43" s="186"/>
      <c r="H43" s="186"/>
      <c r="I43" s="186"/>
      <c r="J43" s="186"/>
      <c r="K43" s="186"/>
      <c r="L43" s="186"/>
      <c r="M43" s="184">
        <v>3.7499999999999999E-2</v>
      </c>
      <c r="N43" s="184">
        <v>0.1125</v>
      </c>
      <c r="O43" s="184">
        <v>0.15</v>
      </c>
      <c r="P43" s="184">
        <v>0.2</v>
      </c>
      <c r="Q43" s="184">
        <v>0.25</v>
      </c>
      <c r="R43" s="184">
        <v>0.25</v>
      </c>
      <c r="S43" s="187">
        <f t="shared" si="2"/>
        <v>1</v>
      </c>
      <c r="T43" s="486"/>
      <c r="U43" s="477"/>
      <c r="V43" s="474"/>
    </row>
    <row r="44" spans="1:22" s="168" customFormat="1" ht="27" customHeight="1" x14ac:dyDescent="0.25">
      <c r="A44" s="453"/>
      <c r="B44" s="480"/>
      <c r="C44" s="460" t="s">
        <v>193</v>
      </c>
      <c r="D44" s="475" t="s">
        <v>160</v>
      </c>
      <c r="E44" s="476"/>
      <c r="F44" s="183" t="s">
        <v>30</v>
      </c>
      <c r="G44" s="186"/>
      <c r="H44" s="186"/>
      <c r="I44" s="186"/>
      <c r="J44" s="186"/>
      <c r="K44" s="186"/>
      <c r="L44" s="186"/>
      <c r="M44" s="184">
        <v>0.02</v>
      </c>
      <c r="N44" s="184">
        <v>0.08</v>
      </c>
      <c r="O44" s="184">
        <v>0.15</v>
      </c>
      <c r="P44" s="184">
        <v>0.2</v>
      </c>
      <c r="Q44" s="184">
        <v>0.3</v>
      </c>
      <c r="R44" s="184">
        <v>0.25</v>
      </c>
      <c r="S44" s="183">
        <f>SUM(M44:R44)</f>
        <v>1</v>
      </c>
      <c r="T44" s="486"/>
      <c r="U44" s="477">
        <f>+S45*0.03</f>
        <v>6.0000000000000001E-3</v>
      </c>
      <c r="V44" s="478" t="s">
        <v>368</v>
      </c>
    </row>
    <row r="45" spans="1:22" s="168" customFormat="1" ht="26.25" customHeight="1" x14ac:dyDescent="0.25">
      <c r="A45" s="453"/>
      <c r="B45" s="480"/>
      <c r="C45" s="460"/>
      <c r="D45" s="475"/>
      <c r="E45" s="475"/>
      <c r="F45" s="187" t="s">
        <v>31</v>
      </c>
      <c r="G45" s="186"/>
      <c r="H45" s="186"/>
      <c r="I45" s="186"/>
      <c r="J45" s="186"/>
      <c r="K45" s="186"/>
      <c r="L45" s="186"/>
      <c r="M45" s="184">
        <v>0</v>
      </c>
      <c r="N45" s="184">
        <v>0</v>
      </c>
      <c r="O45" s="184">
        <v>0</v>
      </c>
      <c r="P45" s="184">
        <v>0</v>
      </c>
      <c r="Q45" s="184">
        <v>0.2</v>
      </c>
      <c r="R45" s="184">
        <v>0</v>
      </c>
      <c r="S45" s="187">
        <f>SUM(G45:R45)</f>
        <v>0.2</v>
      </c>
      <c r="T45" s="486"/>
      <c r="U45" s="477"/>
      <c r="V45" s="474"/>
    </row>
    <row r="46" spans="1:22" s="168" customFormat="1" ht="26.25" customHeight="1" x14ac:dyDescent="0.25">
      <c r="A46" s="453"/>
      <c r="B46" s="480"/>
      <c r="C46" s="489" t="s">
        <v>183</v>
      </c>
      <c r="D46" s="475" t="s">
        <v>160</v>
      </c>
      <c r="E46" s="476"/>
      <c r="F46" s="183" t="s">
        <v>30</v>
      </c>
      <c r="G46" s="186"/>
      <c r="H46" s="186"/>
      <c r="I46" s="186"/>
      <c r="J46" s="186"/>
      <c r="K46" s="186"/>
      <c r="L46" s="186"/>
      <c r="M46" s="184">
        <v>0.05</v>
      </c>
      <c r="N46" s="184">
        <v>0.05</v>
      </c>
      <c r="O46" s="184">
        <v>0.25</v>
      </c>
      <c r="P46" s="184">
        <v>0.3</v>
      </c>
      <c r="Q46" s="184">
        <v>0.3</v>
      </c>
      <c r="R46" s="184">
        <v>0.05</v>
      </c>
      <c r="S46" s="183">
        <f>SUM(M46:R46)</f>
        <v>1</v>
      </c>
      <c r="T46" s="486"/>
      <c r="U46" s="477">
        <f>+S47*0.01</f>
        <v>0.01</v>
      </c>
      <c r="V46" s="466" t="s">
        <v>367</v>
      </c>
    </row>
    <row r="47" spans="1:22" s="168" customFormat="1" ht="26.25" customHeight="1" thickBot="1" x14ac:dyDescent="0.3">
      <c r="A47" s="453"/>
      <c r="B47" s="481"/>
      <c r="C47" s="490"/>
      <c r="D47" s="491"/>
      <c r="E47" s="492"/>
      <c r="F47" s="180" t="s">
        <v>31</v>
      </c>
      <c r="G47" s="181"/>
      <c r="H47" s="181"/>
      <c r="I47" s="181"/>
      <c r="J47" s="181"/>
      <c r="K47" s="181"/>
      <c r="L47" s="181"/>
      <c r="M47" s="235">
        <v>0.05</v>
      </c>
      <c r="N47" s="235">
        <v>0.05</v>
      </c>
      <c r="O47" s="235">
        <v>0.25</v>
      </c>
      <c r="P47" s="235">
        <v>0.3</v>
      </c>
      <c r="Q47" s="235">
        <v>0.3</v>
      </c>
      <c r="R47" s="235">
        <v>0.05</v>
      </c>
      <c r="S47" s="209">
        <f>SUM(M47:R47)</f>
        <v>1</v>
      </c>
      <c r="T47" s="487"/>
      <c r="U47" s="493"/>
      <c r="V47" s="472"/>
    </row>
    <row r="48" spans="1:22" s="168" customFormat="1" ht="30" customHeight="1" x14ac:dyDescent="0.25">
      <c r="A48" s="417"/>
      <c r="B48" s="417" t="s">
        <v>143</v>
      </c>
      <c r="C48" s="399" t="s">
        <v>184</v>
      </c>
      <c r="D48" s="411" t="s">
        <v>160</v>
      </c>
      <c r="E48" s="413"/>
      <c r="F48" s="193" t="s">
        <v>30</v>
      </c>
      <c r="G48" s="208"/>
      <c r="H48" s="208"/>
      <c r="I48" s="208"/>
      <c r="J48" s="208"/>
      <c r="K48" s="208"/>
      <c r="L48" s="207"/>
      <c r="M48" s="236" t="s">
        <v>165</v>
      </c>
      <c r="N48" s="236" t="s">
        <v>165</v>
      </c>
      <c r="O48" s="242">
        <v>0.15</v>
      </c>
      <c r="P48" s="242">
        <v>0.25</v>
      </c>
      <c r="Q48" s="236" t="s">
        <v>166</v>
      </c>
      <c r="R48" s="236" t="s">
        <v>166</v>
      </c>
      <c r="S48" s="193">
        <v>1</v>
      </c>
      <c r="T48" s="464">
        <f>SUM(U48:U51)</f>
        <v>6.6000000000000008E-3</v>
      </c>
      <c r="U48" s="459">
        <f>+S49*0.05</f>
        <v>5.000000000000001E-3</v>
      </c>
      <c r="V48" s="467" t="s">
        <v>366</v>
      </c>
    </row>
    <row r="49" spans="1:22" s="168" customFormat="1" ht="91.5" customHeight="1" thickBot="1" x14ac:dyDescent="0.3">
      <c r="A49" s="417"/>
      <c r="B49" s="417"/>
      <c r="C49" s="400"/>
      <c r="D49" s="412"/>
      <c r="E49" s="414"/>
      <c r="F49" s="206" t="s">
        <v>31</v>
      </c>
      <c r="G49" s="205"/>
      <c r="H49" s="205"/>
      <c r="I49" s="205"/>
      <c r="J49" s="205"/>
      <c r="K49" s="205"/>
      <c r="L49" s="205"/>
      <c r="M49" s="184">
        <v>0</v>
      </c>
      <c r="N49" s="184">
        <v>0</v>
      </c>
      <c r="O49" s="184">
        <v>0.01</v>
      </c>
      <c r="P49" s="184">
        <v>1.4999999999999999E-2</v>
      </c>
      <c r="Q49" s="184">
        <v>0.03</v>
      </c>
      <c r="R49" s="184">
        <v>4.4999999999999998E-2</v>
      </c>
      <c r="S49" s="187">
        <f>SUM(M49:R49)</f>
        <v>0.1</v>
      </c>
      <c r="T49" s="433"/>
      <c r="U49" s="424"/>
      <c r="V49" s="467"/>
    </row>
    <row r="50" spans="1:22" s="168" customFormat="1" ht="27" customHeight="1" x14ac:dyDescent="0.25">
      <c r="A50" s="417"/>
      <c r="B50" s="417"/>
      <c r="C50" s="469" t="s">
        <v>185</v>
      </c>
      <c r="D50" s="415" t="s">
        <v>160</v>
      </c>
      <c r="E50" s="471"/>
      <c r="F50" s="193" t="s">
        <v>30</v>
      </c>
      <c r="G50" s="205"/>
      <c r="H50" s="205"/>
      <c r="I50" s="205"/>
      <c r="J50" s="205"/>
      <c r="K50" s="205"/>
      <c r="L50" s="205"/>
      <c r="M50" s="237" t="s">
        <v>165</v>
      </c>
      <c r="N50" s="237" t="s">
        <v>165</v>
      </c>
      <c r="O50" s="243">
        <v>0.15</v>
      </c>
      <c r="P50" s="243">
        <v>0.25</v>
      </c>
      <c r="Q50" s="237" t="s">
        <v>166</v>
      </c>
      <c r="R50" s="237" t="s">
        <v>166</v>
      </c>
      <c r="S50" s="188">
        <v>1</v>
      </c>
      <c r="T50" s="433"/>
      <c r="U50" s="424">
        <f>+S51*0.04</f>
        <v>1.6000000000000001E-3</v>
      </c>
      <c r="V50" s="466" t="s">
        <v>365</v>
      </c>
    </row>
    <row r="51" spans="1:22" s="168" customFormat="1" ht="60" customHeight="1" thickBot="1" x14ac:dyDescent="0.3">
      <c r="A51" s="417"/>
      <c r="B51" s="418"/>
      <c r="C51" s="470"/>
      <c r="D51" s="416"/>
      <c r="E51" s="411"/>
      <c r="F51" s="191" t="s">
        <v>31</v>
      </c>
      <c r="G51" s="204"/>
      <c r="H51" s="204"/>
      <c r="I51" s="204"/>
      <c r="J51" s="204"/>
      <c r="K51" s="204"/>
      <c r="L51" s="204"/>
      <c r="M51" s="241">
        <v>0</v>
      </c>
      <c r="N51" s="241">
        <v>0</v>
      </c>
      <c r="O51" s="241">
        <v>0.01</v>
      </c>
      <c r="P51" s="241">
        <v>0.01</v>
      </c>
      <c r="Q51" s="241">
        <v>0.01</v>
      </c>
      <c r="R51" s="241">
        <v>0.01</v>
      </c>
      <c r="S51" s="191">
        <f t="shared" ref="S51:S57" si="3">SUM(G51:R51)</f>
        <v>0.04</v>
      </c>
      <c r="T51" s="450"/>
      <c r="U51" s="442"/>
      <c r="V51" s="467"/>
    </row>
    <row r="52" spans="1:22" s="168" customFormat="1" ht="40.5" customHeight="1" x14ac:dyDescent="0.25">
      <c r="A52" s="417"/>
      <c r="B52" s="452" t="s">
        <v>144</v>
      </c>
      <c r="C52" s="446" t="s">
        <v>186</v>
      </c>
      <c r="D52" s="455" t="s">
        <v>160</v>
      </c>
      <c r="E52" s="448"/>
      <c r="F52" s="188" t="s">
        <v>30</v>
      </c>
      <c r="G52" s="196"/>
      <c r="H52" s="196"/>
      <c r="I52" s="196"/>
      <c r="J52" s="196"/>
      <c r="K52" s="196"/>
      <c r="L52" s="195"/>
      <c r="M52" s="224">
        <v>0.05</v>
      </c>
      <c r="N52" s="224">
        <v>0.25</v>
      </c>
      <c r="O52" s="224">
        <v>0.25</v>
      </c>
      <c r="P52" s="224">
        <v>0.25</v>
      </c>
      <c r="Q52" s="224">
        <v>0.15</v>
      </c>
      <c r="R52" s="224">
        <v>0.05</v>
      </c>
      <c r="S52" s="188">
        <f t="shared" si="3"/>
        <v>1</v>
      </c>
      <c r="T52" s="432">
        <f>SUM(U52:U55)</f>
        <v>1.0064E-2</v>
      </c>
      <c r="U52" s="435">
        <f>+S53*0.02</f>
        <v>5.0000000000000001E-3</v>
      </c>
      <c r="V52" s="419" t="s">
        <v>364</v>
      </c>
    </row>
    <row r="53" spans="1:22" s="168" customFormat="1" ht="41.25" customHeight="1" x14ac:dyDescent="0.25">
      <c r="A53" s="417"/>
      <c r="B53" s="453"/>
      <c r="C53" s="401"/>
      <c r="D53" s="449"/>
      <c r="E53" s="449"/>
      <c r="F53" s="187" t="s">
        <v>31</v>
      </c>
      <c r="G53" s="186"/>
      <c r="H53" s="186"/>
      <c r="I53" s="186"/>
      <c r="J53" s="186"/>
      <c r="K53" s="186"/>
      <c r="L53" s="186"/>
      <c r="M53" s="184">
        <v>0</v>
      </c>
      <c r="N53" s="184">
        <v>0</v>
      </c>
      <c r="O53" s="184">
        <v>0.25</v>
      </c>
      <c r="P53" s="184">
        <v>0</v>
      </c>
      <c r="Q53" s="184">
        <v>0</v>
      </c>
      <c r="R53" s="184">
        <v>0</v>
      </c>
      <c r="S53" s="187">
        <f t="shared" si="3"/>
        <v>0.25</v>
      </c>
      <c r="T53" s="433"/>
      <c r="U53" s="424"/>
      <c r="V53" s="409"/>
    </row>
    <row r="54" spans="1:22" s="168" customFormat="1" ht="38.25" customHeight="1" x14ac:dyDescent="0.25">
      <c r="A54" s="417"/>
      <c r="B54" s="453"/>
      <c r="C54" s="401" t="s">
        <v>187</v>
      </c>
      <c r="D54" s="449" t="s">
        <v>160</v>
      </c>
      <c r="E54" s="440"/>
      <c r="F54" s="183" t="s">
        <v>30</v>
      </c>
      <c r="G54" s="186"/>
      <c r="H54" s="186"/>
      <c r="I54" s="186"/>
      <c r="J54" s="186"/>
      <c r="K54" s="186"/>
      <c r="L54" s="186"/>
      <c r="M54" s="184">
        <v>0.01</v>
      </c>
      <c r="N54" s="184">
        <v>0.05</v>
      </c>
      <c r="O54" s="184">
        <v>0.25</v>
      </c>
      <c r="P54" s="184">
        <v>0.25</v>
      </c>
      <c r="Q54" s="184">
        <v>0.25</v>
      </c>
      <c r="R54" s="184">
        <v>0.19</v>
      </c>
      <c r="S54" s="183">
        <f t="shared" si="3"/>
        <v>1</v>
      </c>
      <c r="T54" s="433"/>
      <c r="U54" s="424">
        <f>+S55*0.08</f>
        <v>5.0639999999999999E-3</v>
      </c>
      <c r="V54" s="409" t="s">
        <v>279</v>
      </c>
    </row>
    <row r="55" spans="1:22" s="168" customFormat="1" ht="109.5" customHeight="1" thickBot="1" x14ac:dyDescent="0.3">
      <c r="A55" s="417"/>
      <c r="B55" s="468"/>
      <c r="C55" s="436"/>
      <c r="D55" s="458"/>
      <c r="E55" s="458"/>
      <c r="F55" s="180" t="s">
        <v>31</v>
      </c>
      <c r="G55" s="181"/>
      <c r="H55" s="181"/>
      <c r="I55" s="181"/>
      <c r="J55" s="181"/>
      <c r="K55" s="181"/>
      <c r="L55" s="181"/>
      <c r="M55" s="235">
        <v>0</v>
      </c>
      <c r="N55" s="235">
        <v>0</v>
      </c>
      <c r="O55" s="235">
        <v>0</v>
      </c>
      <c r="P55" s="235">
        <v>0</v>
      </c>
      <c r="Q55" s="235">
        <v>0</v>
      </c>
      <c r="R55" s="235">
        <v>6.3299999999999995E-2</v>
      </c>
      <c r="S55" s="180">
        <f t="shared" si="3"/>
        <v>6.3299999999999995E-2</v>
      </c>
      <c r="T55" s="434"/>
      <c r="U55" s="439"/>
      <c r="V55" s="420"/>
    </row>
    <row r="56" spans="1:22" s="168" customFormat="1" ht="36.75" customHeight="1" x14ac:dyDescent="0.25">
      <c r="A56" s="417"/>
      <c r="B56" s="443" t="s">
        <v>145</v>
      </c>
      <c r="C56" s="461" t="s">
        <v>201</v>
      </c>
      <c r="D56" s="462" t="s">
        <v>160</v>
      </c>
      <c r="E56" s="463"/>
      <c r="F56" s="193" t="s">
        <v>30</v>
      </c>
      <c r="G56" s="194"/>
      <c r="H56" s="194"/>
      <c r="I56" s="194"/>
      <c r="J56" s="194"/>
      <c r="K56" s="194"/>
      <c r="L56" s="203"/>
      <c r="M56" s="234">
        <v>0.05</v>
      </c>
      <c r="N56" s="234">
        <v>0.05</v>
      </c>
      <c r="O56" s="234">
        <v>0.25</v>
      </c>
      <c r="P56" s="234">
        <v>0.25</v>
      </c>
      <c r="Q56" s="234">
        <v>0.25</v>
      </c>
      <c r="R56" s="234">
        <v>0.15</v>
      </c>
      <c r="S56" s="202">
        <f t="shared" si="3"/>
        <v>1</v>
      </c>
      <c r="T56" s="464">
        <f>SUM(U56:U61)</f>
        <v>3.6699999999999997E-2</v>
      </c>
      <c r="U56" s="459">
        <f>+S57*0.02</f>
        <v>5.0000000000000001E-3</v>
      </c>
      <c r="V56" s="456" t="s">
        <v>363</v>
      </c>
    </row>
    <row r="57" spans="1:22" s="168" customFormat="1" ht="36.75" customHeight="1" thickBot="1" x14ac:dyDescent="0.3">
      <c r="A57" s="417"/>
      <c r="B57" s="444"/>
      <c r="C57" s="460"/>
      <c r="D57" s="403"/>
      <c r="E57" s="449"/>
      <c r="F57" s="187" t="s">
        <v>31</v>
      </c>
      <c r="G57" s="186"/>
      <c r="H57" s="186"/>
      <c r="I57" s="186"/>
      <c r="J57" s="186"/>
      <c r="K57" s="186"/>
      <c r="L57" s="186"/>
      <c r="M57" s="184">
        <v>0.05</v>
      </c>
      <c r="N57" s="184">
        <v>0.05</v>
      </c>
      <c r="O57" s="184">
        <v>0.05</v>
      </c>
      <c r="P57" s="184">
        <v>0</v>
      </c>
      <c r="Q57" s="184">
        <v>0.05</v>
      </c>
      <c r="R57" s="184">
        <v>0.05</v>
      </c>
      <c r="S57" s="187">
        <f t="shared" si="3"/>
        <v>0.25</v>
      </c>
      <c r="T57" s="433"/>
      <c r="U57" s="424"/>
      <c r="V57" s="406"/>
    </row>
    <row r="58" spans="1:22" s="168" customFormat="1" ht="27" customHeight="1" x14ac:dyDescent="0.25">
      <c r="A58" s="417"/>
      <c r="B58" s="444"/>
      <c r="C58" s="460" t="s">
        <v>189</v>
      </c>
      <c r="D58" s="403" t="s">
        <v>160</v>
      </c>
      <c r="E58" s="449"/>
      <c r="F58" s="183" t="s">
        <v>30</v>
      </c>
      <c r="G58" s="186"/>
      <c r="H58" s="186"/>
      <c r="I58" s="186"/>
      <c r="J58" s="186"/>
      <c r="K58" s="186"/>
      <c r="L58" s="186"/>
      <c r="M58" s="184">
        <v>0.05</v>
      </c>
      <c r="N58" s="184">
        <v>0.05</v>
      </c>
      <c r="O58" s="184">
        <v>0.25</v>
      </c>
      <c r="P58" s="184">
        <v>0.25</v>
      </c>
      <c r="Q58" s="184">
        <v>0.25</v>
      </c>
      <c r="R58" s="184">
        <v>0.15</v>
      </c>
      <c r="S58" s="187">
        <f>SUM(G60:R60)</f>
        <v>1</v>
      </c>
      <c r="T58" s="433"/>
      <c r="U58" s="424">
        <f>+S59*0.02</f>
        <v>1.67E-2</v>
      </c>
      <c r="V58" s="410" t="s">
        <v>362</v>
      </c>
    </row>
    <row r="59" spans="1:22" s="168" customFormat="1" ht="27" customHeight="1" thickBot="1" x14ac:dyDescent="0.3">
      <c r="A59" s="417"/>
      <c r="B59" s="444"/>
      <c r="C59" s="460"/>
      <c r="D59" s="403"/>
      <c r="E59" s="449"/>
      <c r="F59" s="187" t="s">
        <v>31</v>
      </c>
      <c r="G59" s="186"/>
      <c r="H59" s="186"/>
      <c r="I59" s="186"/>
      <c r="J59" s="186"/>
      <c r="K59" s="186"/>
      <c r="L59" s="186"/>
      <c r="M59" s="184">
        <v>0</v>
      </c>
      <c r="N59" s="184">
        <v>0</v>
      </c>
      <c r="O59" s="184">
        <v>0</v>
      </c>
      <c r="P59" s="184">
        <v>0</v>
      </c>
      <c r="Q59" s="184">
        <v>0</v>
      </c>
      <c r="R59" s="184">
        <v>0.83499999999999996</v>
      </c>
      <c r="S59" s="187">
        <f t="shared" ref="S59:S71" si="4">SUM(G59:R59)</f>
        <v>0.83499999999999996</v>
      </c>
      <c r="T59" s="433"/>
      <c r="U59" s="424"/>
      <c r="V59" s="406"/>
    </row>
    <row r="60" spans="1:22" s="168" customFormat="1" ht="26.25" customHeight="1" x14ac:dyDescent="0.25">
      <c r="A60" s="417"/>
      <c r="B60" s="444"/>
      <c r="C60" s="460" t="s">
        <v>188</v>
      </c>
      <c r="D60" s="403" t="s">
        <v>160</v>
      </c>
      <c r="E60" s="449"/>
      <c r="F60" s="183" t="s">
        <v>30</v>
      </c>
      <c r="G60" s="186"/>
      <c r="H60" s="186"/>
      <c r="I60" s="186"/>
      <c r="J60" s="186"/>
      <c r="K60" s="186"/>
      <c r="L60" s="186"/>
      <c r="M60" s="184">
        <v>0.05</v>
      </c>
      <c r="N60" s="184">
        <v>0.05</v>
      </c>
      <c r="O60" s="184">
        <v>0.25</v>
      </c>
      <c r="P60" s="184">
        <v>0.25</v>
      </c>
      <c r="Q60" s="184">
        <v>0.25</v>
      </c>
      <c r="R60" s="184">
        <v>0.15</v>
      </c>
      <c r="S60" s="187">
        <f t="shared" si="4"/>
        <v>1</v>
      </c>
      <c r="T60" s="433"/>
      <c r="U60" s="424">
        <f>+S61*0.02</f>
        <v>1.4999999999999999E-2</v>
      </c>
      <c r="V60" s="410" t="s">
        <v>361</v>
      </c>
    </row>
    <row r="61" spans="1:22" s="168" customFormat="1" ht="26.25" customHeight="1" thickBot="1" x14ac:dyDescent="0.3">
      <c r="A61" s="417"/>
      <c r="B61" s="454"/>
      <c r="C61" s="465"/>
      <c r="D61" s="404"/>
      <c r="E61" s="441"/>
      <c r="F61" s="191" t="s">
        <v>31</v>
      </c>
      <c r="G61" s="197"/>
      <c r="H61" s="192"/>
      <c r="I61" s="192"/>
      <c r="J61" s="192"/>
      <c r="K61" s="192"/>
      <c r="L61" s="192"/>
      <c r="M61" s="184">
        <v>0.05</v>
      </c>
      <c r="N61" s="184">
        <v>0</v>
      </c>
      <c r="O61" s="184">
        <v>0</v>
      </c>
      <c r="P61" s="184">
        <v>0.05</v>
      </c>
      <c r="Q61" s="184">
        <v>0.3</v>
      </c>
      <c r="R61" s="184">
        <v>0.35</v>
      </c>
      <c r="S61" s="201">
        <f t="shared" si="4"/>
        <v>0.75</v>
      </c>
      <c r="T61" s="450"/>
      <c r="U61" s="442"/>
      <c r="V61" s="456"/>
    </row>
    <row r="62" spans="1:22" s="168" customFormat="1" ht="47.65" customHeight="1" x14ac:dyDescent="0.25">
      <c r="A62" s="417"/>
      <c r="B62" s="443" t="s">
        <v>146</v>
      </c>
      <c r="C62" s="446" t="s">
        <v>170</v>
      </c>
      <c r="D62" s="447" t="s">
        <v>160</v>
      </c>
      <c r="E62" s="448"/>
      <c r="F62" s="188" t="s">
        <v>30</v>
      </c>
      <c r="G62" s="196"/>
      <c r="H62" s="196"/>
      <c r="I62" s="196"/>
      <c r="J62" s="196"/>
      <c r="K62" s="196"/>
      <c r="L62" s="195"/>
      <c r="M62" s="224">
        <v>0.05</v>
      </c>
      <c r="N62" s="224">
        <v>0.25</v>
      </c>
      <c r="O62" s="224">
        <v>0.25</v>
      </c>
      <c r="P62" s="224">
        <v>0.25</v>
      </c>
      <c r="Q62" s="224">
        <v>0.15</v>
      </c>
      <c r="R62" s="224">
        <v>0.05</v>
      </c>
      <c r="S62" s="198">
        <f t="shared" si="4"/>
        <v>1</v>
      </c>
      <c r="T62" s="432">
        <f>SUM(U62)</f>
        <v>0.05</v>
      </c>
      <c r="U62" s="435">
        <f>+S63*0.05</f>
        <v>0.05</v>
      </c>
      <c r="V62" s="405" t="s">
        <v>360</v>
      </c>
    </row>
    <row r="63" spans="1:22" s="168" customFormat="1" ht="47.65" customHeight="1" thickBot="1" x14ac:dyDescent="0.3">
      <c r="A63" s="418"/>
      <c r="B63" s="445"/>
      <c r="C63" s="436"/>
      <c r="D63" s="457"/>
      <c r="E63" s="458"/>
      <c r="F63" s="199" t="s">
        <v>31</v>
      </c>
      <c r="G63" s="200"/>
      <c r="H63" s="200"/>
      <c r="I63" s="200"/>
      <c r="J63" s="200"/>
      <c r="K63" s="200"/>
      <c r="L63" s="200"/>
      <c r="M63" s="235">
        <v>0</v>
      </c>
      <c r="N63" s="235">
        <v>0.05</v>
      </c>
      <c r="O63" s="235">
        <v>0.05</v>
      </c>
      <c r="P63" s="235">
        <v>0.2</v>
      </c>
      <c r="Q63" s="235">
        <v>0.6</v>
      </c>
      <c r="R63" s="235">
        <v>0.1</v>
      </c>
      <c r="S63" s="199">
        <f t="shared" si="4"/>
        <v>1</v>
      </c>
      <c r="T63" s="434"/>
      <c r="U63" s="439"/>
      <c r="V63" s="406"/>
    </row>
    <row r="64" spans="1:22" s="168" customFormat="1" ht="30" customHeight="1" x14ac:dyDescent="0.25">
      <c r="A64" s="452" t="s">
        <v>151</v>
      </c>
      <c r="B64" s="443" t="s">
        <v>158</v>
      </c>
      <c r="C64" s="446" t="s">
        <v>159</v>
      </c>
      <c r="D64" s="455" t="s">
        <v>160</v>
      </c>
      <c r="E64" s="448"/>
      <c r="F64" s="188" t="s">
        <v>30</v>
      </c>
      <c r="G64" s="196"/>
      <c r="H64" s="196"/>
      <c r="I64" s="196"/>
      <c r="J64" s="196"/>
      <c r="K64" s="196"/>
      <c r="L64" s="195"/>
      <c r="M64" s="224">
        <v>0.05</v>
      </c>
      <c r="N64" s="224">
        <v>0.15</v>
      </c>
      <c r="O64" s="224">
        <v>0.2</v>
      </c>
      <c r="P64" s="224">
        <v>0.2</v>
      </c>
      <c r="Q64" s="224">
        <v>0.2</v>
      </c>
      <c r="R64" s="224">
        <v>0.2</v>
      </c>
      <c r="S64" s="198">
        <f t="shared" si="4"/>
        <v>1</v>
      </c>
      <c r="T64" s="432">
        <f>SUM(U64:U69)</f>
        <v>0.09</v>
      </c>
      <c r="U64" s="435">
        <f>+S65*0.04</f>
        <v>0.03</v>
      </c>
      <c r="V64" s="419" t="s">
        <v>359</v>
      </c>
    </row>
    <row r="65" spans="1:22" s="168" customFormat="1" ht="23.25" customHeight="1" x14ac:dyDescent="0.25">
      <c r="A65" s="453"/>
      <c r="B65" s="444"/>
      <c r="C65" s="401"/>
      <c r="D65" s="449"/>
      <c r="E65" s="449"/>
      <c r="F65" s="187" t="s">
        <v>31</v>
      </c>
      <c r="G65" s="186"/>
      <c r="H65" s="186"/>
      <c r="I65" s="186"/>
      <c r="J65" s="186"/>
      <c r="K65" s="186"/>
      <c r="L65" s="186"/>
      <c r="M65" s="234">
        <v>0.02</v>
      </c>
      <c r="N65" s="234">
        <v>0.05</v>
      </c>
      <c r="O65" s="234">
        <v>0.08</v>
      </c>
      <c r="P65" s="234">
        <v>0.2</v>
      </c>
      <c r="Q65" s="234">
        <v>0.2</v>
      </c>
      <c r="R65" s="234">
        <v>0.2</v>
      </c>
      <c r="S65" s="187">
        <f t="shared" si="4"/>
        <v>0.75</v>
      </c>
      <c r="T65" s="433"/>
      <c r="U65" s="424"/>
      <c r="V65" s="409"/>
    </row>
    <row r="66" spans="1:22" s="168" customFormat="1" ht="27" customHeight="1" x14ac:dyDescent="0.25">
      <c r="A66" s="453"/>
      <c r="B66" s="444"/>
      <c r="C66" s="401" t="s">
        <v>195</v>
      </c>
      <c r="D66" s="449" t="s">
        <v>160</v>
      </c>
      <c r="E66" s="440"/>
      <c r="F66" s="183" t="s">
        <v>30</v>
      </c>
      <c r="G66" s="186"/>
      <c r="H66" s="186"/>
      <c r="I66" s="186"/>
      <c r="J66" s="186"/>
      <c r="K66" s="186"/>
      <c r="L66" s="186"/>
      <c r="M66" s="184">
        <v>0.02</v>
      </c>
      <c r="N66" s="184">
        <v>0.05</v>
      </c>
      <c r="O66" s="184">
        <v>0.08</v>
      </c>
      <c r="P66" s="184">
        <v>0.15</v>
      </c>
      <c r="Q66" s="184">
        <v>0.3</v>
      </c>
      <c r="R66" s="184">
        <v>0.4</v>
      </c>
      <c r="S66" s="187">
        <f t="shared" si="4"/>
        <v>1</v>
      </c>
      <c r="T66" s="433"/>
      <c r="U66" s="424">
        <f>+S67*0.03</f>
        <v>0.03</v>
      </c>
      <c r="V66" s="409" t="s">
        <v>358</v>
      </c>
    </row>
    <row r="67" spans="1:22" s="168" customFormat="1" ht="50.25" customHeight="1" x14ac:dyDescent="0.25">
      <c r="A67" s="453"/>
      <c r="B67" s="444"/>
      <c r="C67" s="401"/>
      <c r="D67" s="449"/>
      <c r="E67" s="449"/>
      <c r="F67" s="187" t="s">
        <v>31</v>
      </c>
      <c r="G67" s="186"/>
      <c r="H67" s="186"/>
      <c r="I67" s="186"/>
      <c r="J67" s="186"/>
      <c r="K67" s="186"/>
      <c r="L67" s="186"/>
      <c r="M67" s="184">
        <v>0.02</v>
      </c>
      <c r="N67" s="184">
        <v>0.05</v>
      </c>
      <c r="O67" s="184">
        <v>0.08</v>
      </c>
      <c r="P67" s="184">
        <v>0.15</v>
      </c>
      <c r="Q67" s="184">
        <v>0.3</v>
      </c>
      <c r="R67" s="184">
        <v>0.4</v>
      </c>
      <c r="S67" s="187">
        <f t="shared" si="4"/>
        <v>1</v>
      </c>
      <c r="T67" s="433"/>
      <c r="U67" s="424"/>
      <c r="V67" s="409"/>
    </row>
    <row r="68" spans="1:22" s="168" customFormat="1" ht="27" customHeight="1" x14ac:dyDescent="0.25">
      <c r="A68" s="453"/>
      <c r="B68" s="444"/>
      <c r="C68" s="401" t="s">
        <v>252</v>
      </c>
      <c r="D68" s="449" t="s">
        <v>160</v>
      </c>
      <c r="E68" s="440"/>
      <c r="F68" s="183" t="s">
        <v>30</v>
      </c>
      <c r="G68" s="186"/>
      <c r="H68" s="186"/>
      <c r="I68" s="186"/>
      <c r="J68" s="186"/>
      <c r="K68" s="186"/>
      <c r="L68" s="186"/>
      <c r="M68" s="184"/>
      <c r="N68" s="184"/>
      <c r="O68" s="184">
        <v>0.25</v>
      </c>
      <c r="P68" s="184">
        <v>0.25</v>
      </c>
      <c r="Q68" s="184">
        <v>0.25</v>
      </c>
      <c r="R68" s="184">
        <v>0.25</v>
      </c>
      <c r="S68" s="187">
        <f t="shared" si="4"/>
        <v>1</v>
      </c>
      <c r="T68" s="433"/>
      <c r="U68" s="424">
        <f>+S69*0.03</f>
        <v>0.03</v>
      </c>
      <c r="V68" s="409" t="s">
        <v>357</v>
      </c>
    </row>
    <row r="69" spans="1:22" s="168" customFormat="1" ht="30" customHeight="1" thickBot="1" x14ac:dyDescent="0.3">
      <c r="A69" s="453"/>
      <c r="B69" s="454"/>
      <c r="C69" s="402"/>
      <c r="D69" s="441"/>
      <c r="E69" s="441"/>
      <c r="F69" s="191" t="s">
        <v>31</v>
      </c>
      <c r="G69" s="192"/>
      <c r="H69" s="192"/>
      <c r="I69" s="192"/>
      <c r="J69" s="192"/>
      <c r="K69" s="192"/>
      <c r="L69" s="192"/>
      <c r="M69" s="241"/>
      <c r="N69" s="241"/>
      <c r="O69" s="241">
        <v>0.25</v>
      </c>
      <c r="P69" s="241">
        <v>0.25</v>
      </c>
      <c r="Q69" s="241">
        <v>0.25</v>
      </c>
      <c r="R69" s="241">
        <v>0.25</v>
      </c>
      <c r="S69" s="191">
        <f t="shared" si="4"/>
        <v>1</v>
      </c>
      <c r="T69" s="450"/>
      <c r="U69" s="442"/>
      <c r="V69" s="410"/>
    </row>
    <row r="70" spans="1:22" s="168" customFormat="1" ht="36" customHeight="1" x14ac:dyDescent="0.25">
      <c r="A70" s="425" t="s">
        <v>150</v>
      </c>
      <c r="B70" s="451" t="s">
        <v>253</v>
      </c>
      <c r="C70" s="446" t="s">
        <v>161</v>
      </c>
      <c r="D70" s="447" t="s">
        <v>160</v>
      </c>
      <c r="E70" s="448"/>
      <c r="F70" s="188" t="s">
        <v>30</v>
      </c>
      <c r="G70" s="196"/>
      <c r="H70" s="196"/>
      <c r="I70" s="196"/>
      <c r="J70" s="196"/>
      <c r="K70" s="196"/>
      <c r="L70" s="195"/>
      <c r="M70" s="244">
        <v>0.02</v>
      </c>
      <c r="N70" s="224">
        <v>7.0000000000000007E-2</v>
      </c>
      <c r="O70" s="224">
        <v>0.11</v>
      </c>
      <c r="P70" s="224">
        <v>0.3</v>
      </c>
      <c r="Q70" s="224">
        <v>0.25</v>
      </c>
      <c r="R70" s="224">
        <v>0.25</v>
      </c>
      <c r="S70" s="188">
        <f t="shared" si="4"/>
        <v>1</v>
      </c>
      <c r="T70" s="432">
        <f>SUM(U70:U75)</f>
        <v>0.1</v>
      </c>
      <c r="U70" s="435">
        <f>+S71*0.03</f>
        <v>0.03</v>
      </c>
      <c r="V70" s="419" t="s">
        <v>356</v>
      </c>
    </row>
    <row r="71" spans="1:22" s="168" customFormat="1" ht="36" customHeight="1" thickBot="1" x14ac:dyDescent="0.3">
      <c r="A71" s="417"/>
      <c r="B71" s="444"/>
      <c r="C71" s="401"/>
      <c r="D71" s="403"/>
      <c r="E71" s="449"/>
      <c r="F71" s="187" t="s">
        <v>31</v>
      </c>
      <c r="G71" s="186"/>
      <c r="H71" s="186"/>
      <c r="I71" s="186"/>
      <c r="J71" s="186"/>
      <c r="K71" s="186"/>
      <c r="L71" s="186"/>
      <c r="M71" s="245">
        <v>0.02</v>
      </c>
      <c r="N71" s="245">
        <v>7.0000000000000007E-2</v>
      </c>
      <c r="O71" s="245">
        <v>0.11</v>
      </c>
      <c r="P71" s="245">
        <v>0.3</v>
      </c>
      <c r="Q71" s="245">
        <v>0.25</v>
      </c>
      <c r="R71" s="245">
        <v>0.25</v>
      </c>
      <c r="S71" s="187">
        <f t="shared" si="4"/>
        <v>1</v>
      </c>
      <c r="T71" s="433"/>
      <c r="U71" s="424"/>
      <c r="V71" s="420"/>
    </row>
    <row r="72" spans="1:22" s="168" customFormat="1" ht="27" customHeight="1" x14ac:dyDescent="0.25">
      <c r="A72" s="417"/>
      <c r="B72" s="444"/>
      <c r="C72" s="401" t="s">
        <v>190</v>
      </c>
      <c r="D72" s="403" t="s">
        <v>160</v>
      </c>
      <c r="E72" s="440"/>
      <c r="F72" s="193" t="s">
        <v>30</v>
      </c>
      <c r="G72" s="194"/>
      <c r="H72" s="194"/>
      <c r="I72" s="194"/>
      <c r="J72" s="194"/>
      <c r="K72" s="194"/>
      <c r="L72" s="194"/>
      <c r="M72" s="234">
        <v>0.02</v>
      </c>
      <c r="N72" s="234">
        <v>0.02</v>
      </c>
      <c r="O72" s="234">
        <v>0.16</v>
      </c>
      <c r="P72" s="234">
        <v>0.3</v>
      </c>
      <c r="Q72" s="234">
        <v>0.25</v>
      </c>
      <c r="R72" s="234">
        <v>0.25</v>
      </c>
      <c r="S72" s="193">
        <f>SUM(M72:R72)</f>
        <v>1</v>
      </c>
      <c r="T72" s="433"/>
      <c r="U72" s="424">
        <f>+S73*0.04</f>
        <v>0.04</v>
      </c>
      <c r="V72" s="409" t="s">
        <v>355</v>
      </c>
    </row>
    <row r="73" spans="1:22" s="168" customFormat="1" ht="53.25" customHeight="1" thickBot="1" x14ac:dyDescent="0.3">
      <c r="A73" s="417"/>
      <c r="B73" s="444"/>
      <c r="C73" s="401"/>
      <c r="D73" s="403"/>
      <c r="E73" s="449"/>
      <c r="F73" s="187" t="s">
        <v>31</v>
      </c>
      <c r="G73" s="186"/>
      <c r="H73" s="186"/>
      <c r="I73" s="186"/>
      <c r="J73" s="186"/>
      <c r="K73" s="186"/>
      <c r="L73" s="186"/>
      <c r="M73" s="234">
        <v>0.02</v>
      </c>
      <c r="N73" s="234">
        <v>0.02</v>
      </c>
      <c r="O73" s="234">
        <v>0.16</v>
      </c>
      <c r="P73" s="234">
        <v>0.3</v>
      </c>
      <c r="Q73" s="234">
        <v>0.25</v>
      </c>
      <c r="R73" s="234">
        <v>0.25</v>
      </c>
      <c r="S73" s="187">
        <f>SUM(G73:R73)</f>
        <v>1</v>
      </c>
      <c r="T73" s="433"/>
      <c r="U73" s="424"/>
      <c r="V73" s="420"/>
    </row>
    <row r="74" spans="1:22" s="168" customFormat="1" ht="26.25" customHeight="1" x14ac:dyDescent="0.25">
      <c r="A74" s="417"/>
      <c r="B74" s="444"/>
      <c r="C74" s="401" t="s">
        <v>162</v>
      </c>
      <c r="D74" s="403" t="s">
        <v>160</v>
      </c>
      <c r="E74" s="440"/>
      <c r="F74" s="193" t="s">
        <v>30</v>
      </c>
      <c r="G74" s="194"/>
      <c r="H74" s="194"/>
      <c r="I74" s="194"/>
      <c r="J74" s="194"/>
      <c r="K74" s="194"/>
      <c r="L74" s="194"/>
      <c r="M74" s="234">
        <v>0.02</v>
      </c>
      <c r="N74" s="234">
        <v>0.02</v>
      </c>
      <c r="O74" s="234">
        <v>0.16</v>
      </c>
      <c r="P74" s="234">
        <v>0.3</v>
      </c>
      <c r="Q74" s="234">
        <v>0.25</v>
      </c>
      <c r="R74" s="234">
        <v>0.25</v>
      </c>
      <c r="S74" s="193">
        <f>SUM(G74:R74)</f>
        <v>1</v>
      </c>
      <c r="T74" s="433"/>
      <c r="U74" s="424">
        <f>+S75*0.03</f>
        <v>0.03</v>
      </c>
      <c r="V74" s="409" t="s">
        <v>354</v>
      </c>
    </row>
    <row r="75" spans="1:22" s="168" customFormat="1" ht="26.25" customHeight="1" thickBot="1" x14ac:dyDescent="0.3">
      <c r="A75" s="417"/>
      <c r="B75" s="444"/>
      <c r="C75" s="402"/>
      <c r="D75" s="404"/>
      <c r="E75" s="441"/>
      <c r="F75" s="191" t="s">
        <v>31</v>
      </c>
      <c r="G75" s="197"/>
      <c r="H75" s="192"/>
      <c r="I75" s="192"/>
      <c r="J75" s="192"/>
      <c r="K75" s="192"/>
      <c r="L75" s="192"/>
      <c r="M75" s="246">
        <v>0.02</v>
      </c>
      <c r="N75" s="246">
        <v>0.02</v>
      </c>
      <c r="O75" s="246">
        <v>0.16</v>
      </c>
      <c r="P75" s="246">
        <v>0.3</v>
      </c>
      <c r="Q75" s="246">
        <v>0.25</v>
      </c>
      <c r="R75" s="246">
        <v>0.25</v>
      </c>
      <c r="S75" s="191">
        <f>SUM(G75:R75)</f>
        <v>1</v>
      </c>
      <c r="T75" s="450"/>
      <c r="U75" s="442"/>
      <c r="V75" s="410"/>
    </row>
    <row r="76" spans="1:22" s="168" customFormat="1" ht="30" customHeight="1" x14ac:dyDescent="0.25">
      <c r="A76" s="417"/>
      <c r="B76" s="443" t="s">
        <v>153</v>
      </c>
      <c r="C76" s="446" t="s">
        <v>196</v>
      </c>
      <c r="D76" s="447" t="s">
        <v>160</v>
      </c>
      <c r="E76" s="448"/>
      <c r="F76" s="188" t="s">
        <v>30</v>
      </c>
      <c r="G76" s="196"/>
      <c r="H76" s="196"/>
      <c r="I76" s="196"/>
      <c r="J76" s="196"/>
      <c r="K76" s="196"/>
      <c r="L76" s="195"/>
      <c r="M76" s="224">
        <v>0.05</v>
      </c>
      <c r="N76" s="224">
        <v>0.15</v>
      </c>
      <c r="O76" s="224">
        <v>0.2</v>
      </c>
      <c r="P76" s="224">
        <v>0.2</v>
      </c>
      <c r="Q76" s="224">
        <v>0.2</v>
      </c>
      <c r="R76" s="224">
        <v>0.2</v>
      </c>
      <c r="S76" s="188">
        <f>SUM(G76:R76)</f>
        <v>1</v>
      </c>
      <c r="T76" s="432">
        <f>SUM(U76:U79)</f>
        <v>0.02</v>
      </c>
      <c r="U76" s="435">
        <f>+S77*0.01</f>
        <v>0.01</v>
      </c>
      <c r="V76" s="419" t="s">
        <v>353</v>
      </c>
    </row>
    <row r="77" spans="1:22" s="168" customFormat="1" ht="48" customHeight="1" x14ac:dyDescent="0.25">
      <c r="A77" s="417"/>
      <c r="B77" s="444"/>
      <c r="C77" s="401"/>
      <c r="D77" s="403"/>
      <c r="E77" s="449"/>
      <c r="F77" s="187" t="s">
        <v>31</v>
      </c>
      <c r="G77" s="186"/>
      <c r="H77" s="186"/>
      <c r="I77" s="186"/>
      <c r="J77" s="186"/>
      <c r="K77" s="186"/>
      <c r="L77" s="186"/>
      <c r="M77" s="184">
        <v>0</v>
      </c>
      <c r="N77" s="184">
        <v>0.17</v>
      </c>
      <c r="O77" s="184">
        <v>0.17</v>
      </c>
      <c r="P77" s="184">
        <v>0.1</v>
      </c>
      <c r="Q77" s="184">
        <v>0.16</v>
      </c>
      <c r="R77" s="184">
        <v>0.4</v>
      </c>
      <c r="S77" s="187">
        <f>SUM(M77:R77)</f>
        <v>1</v>
      </c>
      <c r="T77" s="433"/>
      <c r="U77" s="442"/>
      <c r="V77" s="410"/>
    </row>
    <row r="78" spans="1:22" s="168" customFormat="1" ht="27" customHeight="1" x14ac:dyDescent="0.25">
      <c r="A78" s="417"/>
      <c r="B78" s="444"/>
      <c r="C78" s="401" t="s">
        <v>197</v>
      </c>
      <c r="D78" s="403" t="s">
        <v>160</v>
      </c>
      <c r="E78" s="440"/>
      <c r="F78" s="193" t="s">
        <v>30</v>
      </c>
      <c r="G78" s="194"/>
      <c r="H78" s="194"/>
      <c r="I78" s="194"/>
      <c r="J78" s="194"/>
      <c r="K78" s="194"/>
      <c r="L78" s="194"/>
      <c r="M78" s="184">
        <v>0.05</v>
      </c>
      <c r="N78" s="184">
        <v>0.15</v>
      </c>
      <c r="O78" s="184">
        <v>0.2</v>
      </c>
      <c r="P78" s="184">
        <v>0.2</v>
      </c>
      <c r="Q78" s="184">
        <v>0.2</v>
      </c>
      <c r="R78" s="184">
        <v>0.2</v>
      </c>
      <c r="S78" s="193">
        <f>SUM(M78:R78)</f>
        <v>1</v>
      </c>
      <c r="T78" s="433"/>
      <c r="U78" s="424">
        <f>+S79*0.01</f>
        <v>0.01</v>
      </c>
      <c r="V78" s="409" t="s">
        <v>352</v>
      </c>
    </row>
    <row r="79" spans="1:22" s="168" customFormat="1" ht="27" customHeight="1" thickBot="1" x14ac:dyDescent="0.3">
      <c r="A79" s="417"/>
      <c r="B79" s="445"/>
      <c r="C79" s="402"/>
      <c r="D79" s="404"/>
      <c r="E79" s="441"/>
      <c r="F79" s="191" t="s">
        <v>31</v>
      </c>
      <c r="G79" s="192"/>
      <c r="H79" s="192"/>
      <c r="I79" s="192"/>
      <c r="J79" s="192"/>
      <c r="K79" s="192"/>
      <c r="L79" s="192"/>
      <c r="M79" s="241">
        <v>0</v>
      </c>
      <c r="N79" s="241">
        <v>0.18099999999999999</v>
      </c>
      <c r="O79" s="241">
        <v>0.26100000000000001</v>
      </c>
      <c r="P79" s="241">
        <v>0.19800000000000001</v>
      </c>
      <c r="Q79" s="241">
        <v>0.18</v>
      </c>
      <c r="R79" s="241">
        <v>0.18</v>
      </c>
      <c r="S79" s="191">
        <f>SUM(G79:R79)</f>
        <v>1</v>
      </c>
      <c r="T79" s="450"/>
      <c r="U79" s="442"/>
      <c r="V79" s="410"/>
    </row>
    <row r="80" spans="1:22" s="168" customFormat="1" ht="30" customHeight="1" x14ac:dyDescent="0.25">
      <c r="A80" s="417"/>
      <c r="B80" s="425" t="s">
        <v>147</v>
      </c>
      <c r="C80" s="426" t="s">
        <v>167</v>
      </c>
      <c r="D80" s="428" t="s">
        <v>160</v>
      </c>
      <c r="E80" s="430"/>
      <c r="F80" s="188" t="s">
        <v>30</v>
      </c>
      <c r="G80" s="189"/>
      <c r="H80" s="189"/>
      <c r="I80" s="189"/>
      <c r="J80" s="189"/>
      <c r="K80" s="189"/>
      <c r="L80" s="190"/>
      <c r="M80" s="238">
        <v>0.1</v>
      </c>
      <c r="N80" s="238">
        <v>0.18</v>
      </c>
      <c r="O80" s="238">
        <v>0.18</v>
      </c>
      <c r="P80" s="238">
        <v>0.18</v>
      </c>
      <c r="Q80" s="238">
        <v>0.18</v>
      </c>
      <c r="R80" s="238">
        <v>0.18</v>
      </c>
      <c r="S80" s="188">
        <f>SUM(G80:R80)</f>
        <v>1</v>
      </c>
      <c r="T80" s="432">
        <f>SUM(U80:U85)</f>
        <v>0.03</v>
      </c>
      <c r="U80" s="435">
        <f>+S81*0.01</f>
        <v>0.01</v>
      </c>
      <c r="V80" s="419" t="s">
        <v>351</v>
      </c>
    </row>
    <row r="81" spans="1:22" s="168" customFormat="1" ht="57.75" customHeight="1" thickBot="1" x14ac:dyDescent="0.3">
      <c r="A81" s="417"/>
      <c r="B81" s="417"/>
      <c r="C81" s="427"/>
      <c r="D81" s="429"/>
      <c r="E81" s="431"/>
      <c r="F81" s="187" t="s">
        <v>31</v>
      </c>
      <c r="G81" s="185"/>
      <c r="H81" s="185"/>
      <c r="I81" s="185"/>
      <c r="J81" s="185"/>
      <c r="K81" s="185"/>
      <c r="L81" s="185"/>
      <c r="M81" s="239">
        <v>0</v>
      </c>
      <c r="N81" s="239">
        <v>0.18099999999999999</v>
      </c>
      <c r="O81" s="239">
        <v>0.26100000000000001</v>
      </c>
      <c r="P81" s="239">
        <v>0.19800000000000001</v>
      </c>
      <c r="Q81" s="239">
        <v>0.18</v>
      </c>
      <c r="R81" s="239">
        <v>0.18</v>
      </c>
      <c r="S81" s="187">
        <f>SUM(G81:R81)</f>
        <v>1</v>
      </c>
      <c r="T81" s="433"/>
      <c r="U81" s="424"/>
      <c r="V81" s="420"/>
    </row>
    <row r="82" spans="1:22" s="168" customFormat="1" ht="27" customHeight="1" x14ac:dyDescent="0.25">
      <c r="A82" s="417"/>
      <c r="B82" s="417"/>
      <c r="C82" s="401" t="s">
        <v>168</v>
      </c>
      <c r="D82" s="421" t="s">
        <v>160</v>
      </c>
      <c r="E82" s="422"/>
      <c r="F82" s="183" t="s">
        <v>30</v>
      </c>
      <c r="G82" s="186"/>
      <c r="H82" s="186"/>
      <c r="I82" s="186"/>
      <c r="J82" s="186"/>
      <c r="K82" s="186"/>
      <c r="L82" s="186"/>
      <c r="M82" s="239">
        <v>0.02</v>
      </c>
      <c r="N82" s="239">
        <v>0.08</v>
      </c>
      <c r="O82" s="239">
        <v>0.15</v>
      </c>
      <c r="P82" s="239">
        <v>0.25</v>
      </c>
      <c r="Q82" s="239">
        <v>0.25</v>
      </c>
      <c r="R82" s="184">
        <v>0.25</v>
      </c>
      <c r="S82" s="183">
        <f>SUM(M82:R82)</f>
        <v>1</v>
      </c>
      <c r="T82" s="433"/>
      <c r="U82" s="424">
        <f>+S83*0.01</f>
        <v>0.01</v>
      </c>
      <c r="V82" s="409" t="s">
        <v>350</v>
      </c>
    </row>
    <row r="83" spans="1:22" s="168" customFormat="1" ht="27" customHeight="1" thickBot="1" x14ac:dyDescent="0.3">
      <c r="A83" s="417"/>
      <c r="B83" s="417"/>
      <c r="C83" s="401"/>
      <c r="D83" s="421"/>
      <c r="E83" s="423"/>
      <c r="F83" s="187" t="s">
        <v>31</v>
      </c>
      <c r="G83" s="186"/>
      <c r="H83" s="186"/>
      <c r="I83" s="186"/>
      <c r="J83" s="186"/>
      <c r="K83" s="186"/>
      <c r="L83" s="186"/>
      <c r="M83" s="247">
        <v>0</v>
      </c>
      <c r="N83" s="247">
        <v>7.0000000000000007E-2</v>
      </c>
      <c r="O83" s="247">
        <v>0.12</v>
      </c>
      <c r="P83" s="247">
        <v>0.08</v>
      </c>
      <c r="Q83" s="247">
        <v>0.55000000000000004</v>
      </c>
      <c r="R83" s="247">
        <v>0.18</v>
      </c>
      <c r="S83" s="187">
        <f>SUM(G83:R83)</f>
        <v>1</v>
      </c>
      <c r="T83" s="433"/>
      <c r="U83" s="424"/>
      <c r="V83" s="420"/>
    </row>
    <row r="84" spans="1:22" s="168" customFormat="1" ht="26.25" customHeight="1" x14ac:dyDescent="0.25">
      <c r="A84" s="417"/>
      <c r="B84" s="417"/>
      <c r="C84" s="401" t="s">
        <v>169</v>
      </c>
      <c r="D84" s="421" t="s">
        <v>160</v>
      </c>
      <c r="E84" s="422"/>
      <c r="F84" s="183" t="s">
        <v>30</v>
      </c>
      <c r="G84" s="186"/>
      <c r="H84" s="186"/>
      <c r="I84" s="186"/>
      <c r="J84" s="186"/>
      <c r="K84" s="186"/>
      <c r="L84" s="186"/>
      <c r="M84" s="239">
        <v>0.1</v>
      </c>
      <c r="N84" s="239">
        <v>0.18</v>
      </c>
      <c r="O84" s="239">
        <v>0.18</v>
      </c>
      <c r="P84" s="239">
        <v>0.18</v>
      </c>
      <c r="Q84" s="239">
        <v>0.18</v>
      </c>
      <c r="R84" s="184">
        <v>0.18</v>
      </c>
      <c r="S84" s="183">
        <f>SUM(M84:R84)</f>
        <v>1</v>
      </c>
      <c r="T84" s="433"/>
      <c r="U84" s="424">
        <f>+S85*0.01</f>
        <v>0.01</v>
      </c>
      <c r="V84" s="405" t="s">
        <v>349</v>
      </c>
    </row>
    <row r="85" spans="1:22" s="168" customFormat="1" ht="54.75" customHeight="1" thickBot="1" x14ac:dyDescent="0.3">
      <c r="A85" s="418"/>
      <c r="B85" s="418"/>
      <c r="C85" s="436"/>
      <c r="D85" s="437"/>
      <c r="E85" s="438"/>
      <c r="F85" s="180" t="s">
        <v>31</v>
      </c>
      <c r="G85" s="182"/>
      <c r="H85" s="181"/>
      <c r="I85" s="181"/>
      <c r="J85" s="181"/>
      <c r="K85" s="181"/>
      <c r="L85" s="181"/>
      <c r="M85" s="240">
        <v>0</v>
      </c>
      <c r="N85" s="240">
        <v>0.18</v>
      </c>
      <c r="O85" s="240">
        <v>0.2</v>
      </c>
      <c r="P85" s="240">
        <v>0.2</v>
      </c>
      <c r="Q85" s="240">
        <v>0.2</v>
      </c>
      <c r="R85" s="240">
        <v>0.22</v>
      </c>
      <c r="S85" s="180">
        <f>SUM(G85:R85)</f>
        <v>1</v>
      </c>
      <c r="T85" s="434"/>
      <c r="U85" s="439"/>
      <c r="V85" s="406"/>
    </row>
    <row r="86" spans="1:22" ht="18.75" customHeight="1" thickBot="1" x14ac:dyDescent="0.3">
      <c r="A86" s="407" t="s">
        <v>32</v>
      </c>
      <c r="B86" s="408"/>
      <c r="C86" s="408"/>
      <c r="D86" s="408"/>
      <c r="E86" s="408"/>
      <c r="F86" s="408"/>
      <c r="G86" s="408"/>
      <c r="H86" s="408"/>
      <c r="I86" s="408"/>
      <c r="J86" s="408"/>
      <c r="K86" s="408"/>
      <c r="L86" s="408"/>
      <c r="M86" s="408"/>
      <c r="N86" s="408"/>
      <c r="O86" s="408"/>
      <c r="P86" s="408"/>
      <c r="Q86" s="408"/>
      <c r="R86" s="408"/>
      <c r="S86" s="408"/>
      <c r="T86" s="179">
        <f>SUM(T18:T85)</f>
        <v>0.68824649999999998</v>
      </c>
      <c r="U86" s="179">
        <f>SUM(U18:U85)</f>
        <v>0.68824650000000021</v>
      </c>
      <c r="V86" s="178"/>
    </row>
    <row r="87" spans="1:22" ht="30.75" customHeight="1" x14ac:dyDescent="0.25">
      <c r="A87" s="175"/>
      <c r="B87" s="175"/>
      <c r="C87" s="177"/>
      <c r="D87" s="175"/>
      <c r="E87" s="175"/>
      <c r="F87" s="175"/>
      <c r="G87" s="175"/>
      <c r="H87" s="175"/>
      <c r="I87" s="175"/>
      <c r="J87" s="175"/>
      <c r="K87" s="175"/>
      <c r="L87" s="175"/>
      <c r="M87" s="175"/>
      <c r="N87" s="175"/>
      <c r="O87" s="175"/>
      <c r="P87" s="175"/>
      <c r="Q87" s="176"/>
      <c r="R87" s="176"/>
      <c r="S87" s="175"/>
      <c r="T87" s="174"/>
      <c r="U87" s="174"/>
      <c r="V87" s="173" t="s">
        <v>112</v>
      </c>
    </row>
    <row r="88" spans="1:22" ht="29.25" customHeight="1" x14ac:dyDescent="0.25">
      <c r="A88" s="168"/>
      <c r="B88" s="168"/>
      <c r="C88" s="172"/>
      <c r="D88" s="168"/>
      <c r="E88" s="168"/>
      <c r="F88" s="168"/>
      <c r="G88" s="168"/>
      <c r="H88" s="168"/>
      <c r="I88" s="168"/>
      <c r="J88" s="168"/>
      <c r="K88" s="168"/>
      <c r="L88" s="168"/>
      <c r="M88" s="168"/>
      <c r="N88" s="171"/>
      <c r="O88" s="171"/>
      <c r="P88" s="171"/>
      <c r="Q88" s="171"/>
      <c r="R88" s="171"/>
      <c r="S88" s="171"/>
      <c r="T88" s="171"/>
      <c r="U88" s="171"/>
    </row>
    <row r="89" spans="1:22" x14ac:dyDescent="0.25">
      <c r="A89" s="168"/>
      <c r="B89" s="168"/>
      <c r="C89" s="172"/>
      <c r="D89" s="168"/>
      <c r="E89" s="168"/>
      <c r="F89" s="168"/>
      <c r="G89" s="168"/>
      <c r="H89" s="168"/>
      <c r="I89" s="168"/>
      <c r="J89" s="168"/>
      <c r="K89" s="168"/>
      <c r="L89" s="168"/>
      <c r="M89" s="168"/>
      <c r="N89" s="171"/>
      <c r="O89" s="171"/>
      <c r="P89" s="171"/>
      <c r="Q89" s="171"/>
      <c r="R89" s="171"/>
      <c r="S89" s="171"/>
      <c r="T89" s="171"/>
      <c r="U89" s="171"/>
    </row>
    <row r="90" spans="1:22" x14ac:dyDescent="0.25">
      <c r="A90" s="168"/>
      <c r="B90" s="168"/>
      <c r="C90" s="172"/>
      <c r="D90" s="168"/>
      <c r="E90" s="168"/>
      <c r="F90" s="168"/>
      <c r="G90" s="168"/>
      <c r="H90" s="168"/>
      <c r="I90" s="168"/>
      <c r="J90" s="168"/>
      <c r="K90" s="168"/>
      <c r="L90" s="168"/>
      <c r="M90" s="168"/>
      <c r="N90" s="171"/>
      <c r="O90" s="171"/>
      <c r="P90" s="171"/>
      <c r="Q90" s="171"/>
      <c r="R90" s="171"/>
      <c r="S90" s="171"/>
      <c r="T90" s="171"/>
      <c r="U90" s="171"/>
    </row>
    <row r="91" spans="1:22" x14ac:dyDescent="0.25">
      <c r="A91" s="168"/>
      <c r="B91" s="168"/>
      <c r="C91" s="172"/>
      <c r="D91" s="168"/>
      <c r="E91" s="168"/>
      <c r="F91" s="168"/>
      <c r="G91" s="168"/>
      <c r="H91" s="168"/>
      <c r="I91" s="168"/>
      <c r="J91" s="168"/>
      <c r="K91" s="168"/>
      <c r="L91" s="168"/>
      <c r="M91" s="168"/>
      <c r="N91" s="171"/>
      <c r="O91" s="171"/>
      <c r="P91" s="171"/>
      <c r="Q91" s="171"/>
      <c r="R91" s="171"/>
      <c r="S91" s="171"/>
      <c r="T91" s="171"/>
      <c r="U91" s="171"/>
    </row>
    <row r="92" spans="1:22" x14ac:dyDescent="0.25">
      <c r="A92" s="168"/>
      <c r="B92" s="168"/>
      <c r="C92" s="172"/>
      <c r="D92" s="168"/>
      <c r="E92" s="168"/>
      <c r="F92" s="168"/>
      <c r="G92" s="168"/>
      <c r="H92" s="168"/>
      <c r="I92" s="168"/>
      <c r="J92" s="168"/>
      <c r="K92" s="168"/>
      <c r="L92" s="168"/>
      <c r="M92" s="168"/>
      <c r="N92" s="171"/>
      <c r="O92" s="171"/>
      <c r="P92" s="171"/>
      <c r="Q92" s="171"/>
      <c r="R92" s="171"/>
      <c r="S92" s="171"/>
      <c r="T92" s="171"/>
      <c r="U92" s="171"/>
    </row>
    <row r="93" spans="1:22" x14ac:dyDescent="0.25">
      <c r="A93" s="168"/>
      <c r="B93" s="168"/>
      <c r="C93" s="172"/>
      <c r="D93" s="168"/>
      <c r="E93" s="168"/>
      <c r="F93" s="168"/>
      <c r="G93" s="168"/>
      <c r="H93" s="168"/>
      <c r="I93" s="168"/>
      <c r="J93" s="168"/>
      <c r="K93" s="168"/>
      <c r="L93" s="168"/>
      <c r="M93" s="168"/>
      <c r="N93" s="171"/>
      <c r="O93" s="171"/>
      <c r="P93" s="171"/>
      <c r="Q93" s="171"/>
      <c r="R93" s="171"/>
      <c r="S93" s="171"/>
      <c r="T93" s="171"/>
      <c r="U93" s="171"/>
    </row>
    <row r="94" spans="1:22" x14ac:dyDescent="0.25">
      <c r="A94" s="168"/>
      <c r="B94" s="168"/>
      <c r="C94" s="172"/>
      <c r="D94" s="168"/>
      <c r="E94" s="168"/>
      <c r="F94" s="168"/>
      <c r="G94" s="168"/>
      <c r="H94" s="168"/>
      <c r="I94" s="168"/>
      <c r="J94" s="168"/>
      <c r="K94" s="168"/>
      <c r="L94" s="168"/>
      <c r="M94" s="168"/>
      <c r="N94" s="171"/>
      <c r="O94" s="171"/>
      <c r="P94" s="171"/>
      <c r="Q94" s="171"/>
      <c r="R94" s="171"/>
      <c r="S94" s="171"/>
      <c r="T94" s="171"/>
      <c r="U94" s="171"/>
    </row>
    <row r="95" spans="1:22" x14ac:dyDescent="0.25">
      <c r="A95" s="168"/>
      <c r="B95" s="168"/>
      <c r="C95" s="172"/>
      <c r="D95" s="168"/>
      <c r="E95" s="168"/>
      <c r="F95" s="168"/>
      <c r="G95" s="168"/>
      <c r="H95" s="168"/>
      <c r="I95" s="168"/>
      <c r="J95" s="168"/>
      <c r="K95" s="168"/>
      <c r="L95" s="168"/>
      <c r="M95" s="168"/>
      <c r="N95" s="171"/>
      <c r="O95" s="171"/>
      <c r="P95" s="171"/>
      <c r="Q95" s="171"/>
      <c r="R95" s="171"/>
      <c r="S95" s="171"/>
      <c r="T95" s="171"/>
      <c r="U95" s="171"/>
    </row>
    <row r="96" spans="1:22" x14ac:dyDescent="0.25">
      <c r="A96" s="168"/>
      <c r="B96" s="168"/>
      <c r="C96" s="172"/>
      <c r="D96" s="168"/>
      <c r="E96" s="168"/>
      <c r="F96" s="168"/>
      <c r="G96" s="168"/>
      <c r="H96" s="168"/>
      <c r="I96" s="168"/>
      <c r="J96" s="168"/>
      <c r="K96" s="168"/>
      <c r="L96" s="168"/>
      <c r="M96" s="168"/>
      <c r="N96" s="171"/>
      <c r="O96" s="171"/>
      <c r="P96" s="171"/>
      <c r="Q96" s="171"/>
      <c r="R96" s="171"/>
      <c r="S96" s="171"/>
      <c r="T96" s="171"/>
      <c r="U96" s="171"/>
    </row>
    <row r="97" spans="1:21" x14ac:dyDescent="0.25">
      <c r="A97" s="168"/>
      <c r="B97" s="168"/>
      <c r="C97" s="172"/>
      <c r="D97" s="168"/>
      <c r="E97" s="168"/>
      <c r="F97" s="168"/>
      <c r="G97" s="168"/>
      <c r="H97" s="168"/>
      <c r="I97" s="168"/>
      <c r="J97" s="168"/>
      <c r="K97" s="168"/>
      <c r="L97" s="168"/>
      <c r="M97" s="168"/>
      <c r="N97" s="171"/>
      <c r="O97" s="171"/>
      <c r="P97" s="171"/>
      <c r="Q97" s="171"/>
      <c r="R97" s="171"/>
      <c r="S97" s="171"/>
      <c r="T97" s="171"/>
      <c r="U97" s="171"/>
    </row>
    <row r="98" spans="1:21" x14ac:dyDescent="0.25">
      <c r="A98" s="168"/>
      <c r="B98" s="168"/>
      <c r="C98" s="172"/>
      <c r="D98" s="168"/>
      <c r="E98" s="168"/>
      <c r="F98" s="168"/>
      <c r="G98" s="168"/>
      <c r="H98" s="168"/>
      <c r="I98" s="168"/>
      <c r="J98" s="168"/>
      <c r="K98" s="168"/>
      <c r="L98" s="168"/>
      <c r="M98" s="168"/>
      <c r="N98" s="171"/>
      <c r="O98" s="171"/>
      <c r="P98" s="171"/>
      <c r="Q98" s="171"/>
      <c r="R98" s="171"/>
      <c r="S98" s="171"/>
      <c r="T98" s="171"/>
      <c r="U98" s="171"/>
    </row>
    <row r="99" spans="1:21" x14ac:dyDescent="0.25">
      <c r="A99" s="168"/>
      <c r="B99" s="168"/>
      <c r="C99" s="172"/>
      <c r="D99" s="168"/>
      <c r="E99" s="168"/>
      <c r="F99" s="168"/>
      <c r="G99" s="168"/>
      <c r="H99" s="168"/>
      <c r="I99" s="168"/>
      <c r="J99" s="168"/>
      <c r="K99" s="168"/>
      <c r="L99" s="168"/>
      <c r="M99" s="168"/>
      <c r="N99" s="171"/>
      <c r="O99" s="171"/>
      <c r="P99" s="171"/>
      <c r="Q99" s="171"/>
      <c r="R99" s="171"/>
      <c r="S99" s="171"/>
      <c r="T99" s="171"/>
      <c r="U99" s="171"/>
    </row>
    <row r="100" spans="1:21" x14ac:dyDescent="0.25">
      <c r="A100" s="168"/>
      <c r="B100" s="168"/>
      <c r="C100" s="172"/>
      <c r="D100" s="168"/>
      <c r="E100" s="168"/>
      <c r="F100" s="168"/>
      <c r="G100" s="168"/>
      <c r="H100" s="168"/>
      <c r="I100" s="168"/>
      <c r="J100" s="168"/>
      <c r="K100" s="168"/>
      <c r="L100" s="168"/>
      <c r="M100" s="168"/>
      <c r="N100" s="171"/>
      <c r="O100" s="171"/>
      <c r="P100" s="171"/>
      <c r="Q100" s="171"/>
      <c r="R100" s="171"/>
      <c r="S100" s="171"/>
      <c r="T100" s="171"/>
      <c r="U100" s="171"/>
    </row>
    <row r="101" spans="1:21" x14ac:dyDescent="0.25">
      <c r="A101" s="168"/>
      <c r="B101" s="168"/>
      <c r="C101" s="172"/>
      <c r="D101" s="168"/>
      <c r="E101" s="168"/>
      <c r="F101" s="168"/>
      <c r="G101" s="168"/>
      <c r="H101" s="168"/>
      <c r="I101" s="168"/>
      <c r="J101" s="168"/>
      <c r="K101" s="168"/>
      <c r="L101" s="168"/>
      <c r="M101" s="168"/>
      <c r="N101" s="171"/>
      <c r="O101" s="171"/>
      <c r="P101" s="171"/>
      <c r="Q101" s="171"/>
      <c r="R101" s="171"/>
      <c r="S101" s="171"/>
      <c r="T101" s="171"/>
      <c r="U101" s="171"/>
    </row>
    <row r="102" spans="1:21" x14ac:dyDescent="0.25">
      <c r="A102" s="168"/>
      <c r="B102" s="168"/>
      <c r="C102" s="172"/>
      <c r="D102" s="168"/>
      <c r="E102" s="168"/>
      <c r="F102" s="168"/>
      <c r="G102" s="168"/>
      <c r="H102" s="168"/>
      <c r="I102" s="168"/>
      <c r="J102" s="168"/>
      <c r="K102" s="168"/>
      <c r="L102" s="168"/>
      <c r="M102" s="168"/>
      <c r="N102" s="171"/>
      <c r="O102" s="171"/>
      <c r="P102" s="171"/>
      <c r="Q102" s="171"/>
      <c r="R102" s="171"/>
      <c r="S102" s="171"/>
      <c r="T102" s="171"/>
      <c r="U102" s="171"/>
    </row>
    <row r="103" spans="1:21" x14ac:dyDescent="0.25">
      <c r="A103" s="168"/>
      <c r="B103" s="168"/>
      <c r="C103" s="172"/>
      <c r="D103" s="168"/>
      <c r="E103" s="168"/>
      <c r="F103" s="168"/>
      <c r="G103" s="168"/>
      <c r="H103" s="168"/>
      <c r="I103" s="168"/>
      <c r="J103" s="168"/>
      <c r="K103" s="168"/>
      <c r="L103" s="168"/>
      <c r="M103" s="168"/>
      <c r="N103" s="171"/>
      <c r="O103" s="171"/>
      <c r="P103" s="171"/>
      <c r="Q103" s="171"/>
      <c r="R103" s="171"/>
      <c r="S103" s="171"/>
      <c r="T103" s="171"/>
      <c r="U103" s="171"/>
    </row>
    <row r="104" spans="1:21" x14ac:dyDescent="0.25">
      <c r="A104" s="168"/>
      <c r="B104" s="168"/>
      <c r="C104" s="172"/>
      <c r="D104" s="168"/>
      <c r="E104" s="168"/>
      <c r="F104" s="168"/>
      <c r="G104" s="168"/>
      <c r="H104" s="168"/>
      <c r="I104" s="168"/>
      <c r="J104" s="168"/>
      <c r="K104" s="168"/>
      <c r="L104" s="168"/>
      <c r="M104" s="168"/>
      <c r="N104" s="171"/>
      <c r="O104" s="171"/>
      <c r="P104" s="171"/>
      <c r="Q104" s="171"/>
      <c r="R104" s="171"/>
      <c r="S104" s="171"/>
      <c r="T104" s="171"/>
      <c r="U104" s="171"/>
    </row>
    <row r="105" spans="1:21" x14ac:dyDescent="0.25">
      <c r="A105" s="168"/>
      <c r="B105" s="168"/>
      <c r="C105" s="172"/>
      <c r="D105" s="168"/>
      <c r="E105" s="168"/>
      <c r="F105" s="168"/>
      <c r="G105" s="168"/>
      <c r="H105" s="168"/>
      <c r="I105" s="168"/>
      <c r="J105" s="168"/>
      <c r="K105" s="168"/>
      <c r="L105" s="168"/>
      <c r="M105" s="168"/>
      <c r="N105" s="171"/>
      <c r="O105" s="171"/>
      <c r="P105" s="171"/>
      <c r="Q105" s="171"/>
      <c r="R105" s="171"/>
      <c r="S105" s="171"/>
      <c r="T105" s="171"/>
      <c r="U105" s="171"/>
    </row>
    <row r="106" spans="1:21" x14ac:dyDescent="0.25">
      <c r="A106" s="168"/>
      <c r="B106" s="168"/>
      <c r="C106" s="172"/>
      <c r="D106" s="168"/>
      <c r="E106" s="168"/>
      <c r="F106" s="168"/>
      <c r="G106" s="168"/>
      <c r="H106" s="168"/>
      <c r="I106" s="168"/>
      <c r="J106" s="168"/>
      <c r="K106" s="168"/>
      <c r="L106" s="168"/>
      <c r="M106" s="168"/>
      <c r="N106" s="171"/>
      <c r="O106" s="171"/>
      <c r="P106" s="171"/>
      <c r="Q106" s="171"/>
      <c r="R106" s="171"/>
      <c r="S106" s="171"/>
      <c r="T106" s="171"/>
      <c r="U106" s="171"/>
    </row>
    <row r="107" spans="1:21" x14ac:dyDescent="0.25">
      <c r="A107" s="168"/>
      <c r="B107" s="168"/>
      <c r="C107" s="172"/>
      <c r="D107" s="168"/>
      <c r="E107" s="168"/>
      <c r="F107" s="168"/>
      <c r="G107" s="168"/>
      <c r="H107" s="168"/>
      <c r="I107" s="168"/>
      <c r="J107" s="168"/>
      <c r="K107" s="168"/>
      <c r="L107" s="168"/>
      <c r="M107" s="168"/>
      <c r="N107" s="171"/>
      <c r="O107" s="171"/>
      <c r="P107" s="171"/>
      <c r="Q107" s="171"/>
      <c r="R107" s="171"/>
      <c r="S107" s="171"/>
      <c r="T107" s="171"/>
      <c r="U107" s="171"/>
    </row>
    <row r="108" spans="1:21" x14ac:dyDescent="0.25">
      <c r="A108" s="168"/>
      <c r="B108" s="168"/>
      <c r="C108" s="172"/>
      <c r="D108" s="168"/>
      <c r="E108" s="168"/>
      <c r="F108" s="168"/>
      <c r="G108" s="168"/>
      <c r="H108" s="168"/>
      <c r="I108" s="168"/>
      <c r="J108" s="168"/>
      <c r="K108" s="168"/>
      <c r="L108" s="168"/>
      <c r="M108" s="168"/>
      <c r="N108" s="171"/>
      <c r="O108" s="171"/>
      <c r="P108" s="171"/>
      <c r="Q108" s="171"/>
      <c r="R108" s="171"/>
      <c r="S108" s="171"/>
      <c r="T108" s="171"/>
      <c r="U108" s="171"/>
    </row>
    <row r="109" spans="1:21" x14ac:dyDescent="0.25">
      <c r="A109" s="168"/>
      <c r="B109" s="168"/>
      <c r="C109" s="172"/>
      <c r="D109" s="168"/>
      <c r="E109" s="168"/>
      <c r="F109" s="168"/>
      <c r="G109" s="168"/>
      <c r="H109" s="168"/>
      <c r="I109" s="168"/>
      <c r="J109" s="168"/>
      <c r="K109" s="168"/>
      <c r="L109" s="168"/>
      <c r="M109" s="168"/>
      <c r="N109" s="171"/>
      <c r="O109" s="171"/>
      <c r="P109" s="171"/>
      <c r="Q109" s="171"/>
      <c r="R109" s="171"/>
      <c r="S109" s="171"/>
      <c r="T109" s="171"/>
      <c r="U109" s="171"/>
    </row>
    <row r="110" spans="1:21" x14ac:dyDescent="0.25">
      <c r="A110" s="168"/>
      <c r="B110" s="168"/>
      <c r="C110" s="172"/>
      <c r="D110" s="168"/>
      <c r="E110" s="168"/>
      <c r="F110" s="168"/>
      <c r="G110" s="168"/>
      <c r="H110" s="168"/>
      <c r="I110" s="168"/>
      <c r="J110" s="168"/>
      <c r="K110" s="168"/>
      <c r="L110" s="168"/>
      <c r="M110" s="168"/>
      <c r="N110" s="171"/>
      <c r="O110" s="171"/>
      <c r="P110" s="171"/>
      <c r="Q110" s="171"/>
      <c r="R110" s="171"/>
      <c r="S110" s="171"/>
      <c r="T110" s="171"/>
      <c r="U110" s="171"/>
    </row>
    <row r="111" spans="1:21" x14ac:dyDescent="0.25">
      <c r="A111" s="168"/>
      <c r="B111" s="168"/>
      <c r="C111" s="172"/>
      <c r="D111" s="168"/>
      <c r="E111" s="168"/>
      <c r="F111" s="168"/>
      <c r="G111" s="168"/>
      <c r="H111" s="168"/>
      <c r="I111" s="168"/>
      <c r="J111" s="168"/>
      <c r="K111" s="168"/>
      <c r="L111" s="168"/>
      <c r="M111" s="168"/>
      <c r="N111" s="171"/>
      <c r="O111" s="171"/>
      <c r="P111" s="171"/>
      <c r="Q111" s="171"/>
      <c r="R111" s="171"/>
      <c r="S111" s="171"/>
      <c r="T111" s="171"/>
      <c r="U111" s="171"/>
    </row>
    <row r="112" spans="1:21" x14ac:dyDescent="0.25">
      <c r="A112" s="168"/>
      <c r="B112" s="168"/>
      <c r="C112" s="172"/>
      <c r="D112" s="168"/>
      <c r="E112" s="168"/>
      <c r="F112" s="168"/>
      <c r="G112" s="168"/>
      <c r="H112" s="168"/>
      <c r="I112" s="168"/>
      <c r="J112" s="168"/>
      <c r="K112" s="168"/>
      <c r="L112" s="168"/>
      <c r="M112" s="168"/>
      <c r="N112" s="171"/>
      <c r="O112" s="171"/>
      <c r="P112" s="171"/>
      <c r="Q112" s="171"/>
      <c r="R112" s="171"/>
      <c r="S112" s="171"/>
      <c r="T112" s="171"/>
      <c r="U112" s="171"/>
    </row>
    <row r="113" spans="1:21" x14ac:dyDescent="0.25">
      <c r="A113" s="168"/>
      <c r="B113" s="168"/>
      <c r="C113" s="172"/>
      <c r="D113" s="168"/>
      <c r="E113" s="168"/>
      <c r="F113" s="168"/>
      <c r="G113" s="168"/>
      <c r="H113" s="168"/>
      <c r="I113" s="168"/>
      <c r="J113" s="168"/>
      <c r="K113" s="168"/>
      <c r="L113" s="168"/>
      <c r="M113" s="168"/>
      <c r="N113" s="171"/>
      <c r="O113" s="171"/>
      <c r="P113" s="171"/>
      <c r="Q113" s="171"/>
      <c r="R113" s="171"/>
      <c r="S113" s="171"/>
      <c r="T113" s="171"/>
      <c r="U113" s="171"/>
    </row>
    <row r="114" spans="1:21" x14ac:dyDescent="0.25">
      <c r="A114" s="168"/>
      <c r="B114" s="168"/>
      <c r="C114" s="172"/>
      <c r="D114" s="168"/>
      <c r="E114" s="168"/>
      <c r="F114" s="168"/>
      <c r="G114" s="168"/>
      <c r="H114" s="168"/>
      <c r="I114" s="168"/>
      <c r="J114" s="168"/>
      <c r="K114" s="168"/>
      <c r="L114" s="168"/>
      <c r="M114" s="168"/>
      <c r="N114" s="171"/>
      <c r="O114" s="171"/>
      <c r="P114" s="171"/>
      <c r="Q114" s="171"/>
      <c r="R114" s="171"/>
      <c r="S114" s="171"/>
      <c r="T114" s="171"/>
      <c r="U114" s="171"/>
    </row>
    <row r="115" spans="1:21" x14ac:dyDescent="0.25">
      <c r="A115" s="168"/>
      <c r="B115" s="168"/>
      <c r="C115" s="172"/>
      <c r="D115" s="168"/>
      <c r="E115" s="168"/>
      <c r="F115" s="168"/>
      <c r="G115" s="168"/>
      <c r="H115" s="168"/>
      <c r="I115" s="168"/>
      <c r="J115" s="168"/>
      <c r="K115" s="168"/>
      <c r="L115" s="168"/>
      <c r="M115" s="168"/>
      <c r="N115" s="171"/>
      <c r="O115" s="171"/>
      <c r="P115" s="171"/>
      <c r="Q115" s="171"/>
      <c r="R115" s="171"/>
      <c r="S115" s="171"/>
      <c r="T115" s="171"/>
      <c r="U115" s="171"/>
    </row>
    <row r="116" spans="1:21" x14ac:dyDescent="0.25">
      <c r="A116" s="168"/>
      <c r="B116" s="168"/>
      <c r="C116" s="172"/>
      <c r="D116" s="168"/>
      <c r="E116" s="168"/>
      <c r="F116" s="168"/>
      <c r="G116" s="168"/>
      <c r="H116" s="168"/>
      <c r="I116" s="168"/>
      <c r="J116" s="168"/>
      <c r="K116" s="168"/>
      <c r="L116" s="168"/>
      <c r="M116" s="168"/>
      <c r="N116" s="171"/>
      <c r="O116" s="171"/>
      <c r="P116" s="171"/>
      <c r="Q116" s="171"/>
      <c r="R116" s="171"/>
      <c r="S116" s="171"/>
      <c r="T116" s="171"/>
      <c r="U116" s="171"/>
    </row>
    <row r="117" spans="1:21" x14ac:dyDescent="0.25">
      <c r="A117" s="168"/>
      <c r="B117" s="168"/>
      <c r="C117" s="172"/>
      <c r="D117" s="168"/>
      <c r="E117" s="168"/>
      <c r="F117" s="168"/>
      <c r="G117" s="168"/>
      <c r="H117" s="168"/>
      <c r="I117" s="168"/>
      <c r="J117" s="168"/>
      <c r="K117" s="168"/>
      <c r="L117" s="168"/>
      <c r="M117" s="168"/>
      <c r="N117" s="171"/>
      <c r="O117" s="171"/>
      <c r="P117" s="171"/>
      <c r="Q117" s="171"/>
      <c r="R117" s="171"/>
      <c r="S117" s="171"/>
      <c r="T117" s="171"/>
      <c r="U117" s="171"/>
    </row>
    <row r="118" spans="1:21" x14ac:dyDescent="0.25">
      <c r="A118" s="168"/>
      <c r="B118" s="168"/>
      <c r="C118" s="172"/>
      <c r="D118" s="168"/>
      <c r="E118" s="168"/>
      <c r="F118" s="168"/>
      <c r="G118" s="168"/>
      <c r="H118" s="168"/>
      <c r="I118" s="168"/>
      <c r="J118" s="168"/>
      <c r="K118" s="168"/>
      <c r="L118" s="168"/>
      <c r="M118" s="168"/>
      <c r="N118" s="171"/>
      <c r="O118" s="171"/>
      <c r="P118" s="171"/>
      <c r="Q118" s="171"/>
      <c r="R118" s="171"/>
      <c r="S118" s="171"/>
      <c r="T118" s="171"/>
      <c r="U118" s="171"/>
    </row>
    <row r="119" spans="1:21" x14ac:dyDescent="0.25">
      <c r="A119" s="168"/>
      <c r="B119" s="168"/>
      <c r="C119" s="172"/>
      <c r="D119" s="168"/>
      <c r="E119" s="168"/>
      <c r="F119" s="168"/>
      <c r="G119" s="168"/>
      <c r="H119" s="168"/>
      <c r="I119" s="168"/>
      <c r="J119" s="168"/>
      <c r="K119" s="168"/>
      <c r="L119" s="168"/>
      <c r="M119" s="168"/>
      <c r="N119" s="171"/>
      <c r="O119" s="171"/>
      <c r="P119" s="171"/>
      <c r="Q119" s="171"/>
      <c r="R119" s="171"/>
      <c r="S119" s="171"/>
      <c r="T119" s="171"/>
      <c r="U119" s="171"/>
    </row>
    <row r="120" spans="1:21" x14ac:dyDescent="0.25">
      <c r="A120" s="168"/>
      <c r="B120" s="168"/>
      <c r="C120" s="172"/>
      <c r="D120" s="168"/>
      <c r="E120" s="168"/>
      <c r="F120" s="168"/>
      <c r="G120" s="168"/>
      <c r="H120" s="168"/>
      <c r="I120" s="168"/>
      <c r="J120" s="168"/>
      <c r="K120" s="168"/>
      <c r="L120" s="168"/>
      <c r="M120" s="168"/>
      <c r="N120" s="171"/>
      <c r="O120" s="171"/>
      <c r="P120" s="171"/>
      <c r="Q120" s="171"/>
      <c r="R120" s="171"/>
      <c r="S120" s="171"/>
      <c r="T120" s="171"/>
      <c r="U120" s="171"/>
    </row>
    <row r="121" spans="1:21" x14ac:dyDescent="0.25">
      <c r="A121" s="168"/>
      <c r="B121" s="168"/>
      <c r="C121" s="172"/>
      <c r="D121" s="168"/>
      <c r="E121" s="168"/>
      <c r="F121" s="168"/>
      <c r="G121" s="168"/>
      <c r="H121" s="168"/>
      <c r="I121" s="168"/>
      <c r="J121" s="168"/>
      <c r="K121" s="168"/>
      <c r="L121" s="168"/>
      <c r="M121" s="168"/>
      <c r="N121" s="171"/>
      <c r="O121" s="171"/>
      <c r="P121" s="171"/>
      <c r="Q121" s="171"/>
      <c r="R121" s="171"/>
      <c r="S121" s="171"/>
      <c r="T121" s="171"/>
      <c r="U121" s="171"/>
    </row>
    <row r="122" spans="1:21" x14ac:dyDescent="0.25">
      <c r="A122" s="168"/>
      <c r="B122" s="168"/>
      <c r="C122" s="172"/>
      <c r="D122" s="168"/>
      <c r="E122" s="168"/>
      <c r="F122" s="168"/>
      <c r="G122" s="168"/>
      <c r="H122" s="168"/>
      <c r="I122" s="168"/>
      <c r="J122" s="168"/>
      <c r="K122" s="168"/>
      <c r="L122" s="168"/>
      <c r="M122" s="168"/>
      <c r="N122" s="171"/>
      <c r="O122" s="171"/>
      <c r="P122" s="171"/>
      <c r="Q122" s="171"/>
      <c r="R122" s="171"/>
      <c r="S122" s="171"/>
      <c r="T122" s="171"/>
      <c r="U122" s="171"/>
    </row>
    <row r="123" spans="1:21" x14ac:dyDescent="0.25">
      <c r="A123" s="168"/>
      <c r="B123" s="168"/>
      <c r="C123" s="172"/>
      <c r="D123" s="168"/>
      <c r="E123" s="168"/>
      <c r="F123" s="168"/>
      <c r="G123" s="168"/>
      <c r="H123" s="168"/>
      <c r="I123" s="168"/>
      <c r="J123" s="168"/>
      <c r="K123" s="168"/>
      <c r="L123" s="168"/>
      <c r="M123" s="168"/>
      <c r="N123" s="171"/>
      <c r="O123" s="171"/>
      <c r="P123" s="171"/>
      <c r="Q123" s="171"/>
      <c r="R123" s="171"/>
      <c r="S123" s="171"/>
      <c r="T123" s="171"/>
      <c r="U123" s="171"/>
    </row>
    <row r="124" spans="1:21" x14ac:dyDescent="0.25">
      <c r="A124" s="168"/>
      <c r="B124" s="168"/>
      <c r="C124" s="172"/>
      <c r="D124" s="168"/>
      <c r="E124" s="168"/>
      <c r="F124" s="168"/>
      <c r="G124" s="168"/>
      <c r="H124" s="168"/>
      <c r="I124" s="168"/>
      <c r="J124" s="168"/>
      <c r="K124" s="168"/>
      <c r="L124" s="168"/>
      <c r="M124" s="168"/>
      <c r="N124" s="171"/>
      <c r="O124" s="171"/>
      <c r="P124" s="171"/>
      <c r="Q124" s="171"/>
      <c r="R124" s="171"/>
      <c r="S124" s="171"/>
      <c r="T124" s="171"/>
      <c r="U124" s="171"/>
    </row>
    <row r="125" spans="1:21" x14ac:dyDescent="0.25">
      <c r="A125" s="168"/>
      <c r="B125" s="168"/>
      <c r="C125" s="172"/>
      <c r="D125" s="168"/>
      <c r="E125" s="168"/>
      <c r="F125" s="168"/>
      <c r="G125" s="168"/>
      <c r="H125" s="168"/>
      <c r="I125" s="168"/>
      <c r="J125" s="168"/>
      <c r="K125" s="168"/>
      <c r="L125" s="168"/>
      <c r="M125" s="168"/>
      <c r="N125" s="171"/>
      <c r="O125" s="171"/>
      <c r="P125" s="171"/>
      <c r="Q125" s="171"/>
      <c r="R125" s="171"/>
      <c r="S125" s="171"/>
      <c r="T125" s="171"/>
      <c r="U125" s="171"/>
    </row>
    <row r="126" spans="1:21" x14ac:dyDescent="0.25">
      <c r="A126" s="168"/>
      <c r="B126" s="168"/>
      <c r="C126" s="172"/>
      <c r="D126" s="168"/>
      <c r="E126" s="168"/>
      <c r="F126" s="168"/>
      <c r="G126" s="168"/>
      <c r="H126" s="168"/>
      <c r="I126" s="168"/>
      <c r="J126" s="168"/>
      <c r="K126" s="168"/>
      <c r="L126" s="168"/>
      <c r="M126" s="168"/>
      <c r="N126" s="171"/>
      <c r="O126" s="171"/>
      <c r="P126" s="171"/>
      <c r="Q126" s="171"/>
      <c r="R126" s="171"/>
      <c r="S126" s="171"/>
      <c r="T126" s="171"/>
      <c r="U126" s="171"/>
    </row>
    <row r="127" spans="1:21" x14ac:dyDescent="0.25">
      <c r="A127" s="168"/>
      <c r="B127" s="168"/>
      <c r="C127" s="172"/>
      <c r="D127" s="168"/>
      <c r="E127" s="168"/>
      <c r="F127" s="168"/>
      <c r="G127" s="168"/>
      <c r="H127" s="168"/>
      <c r="I127" s="168"/>
      <c r="J127" s="168"/>
      <c r="K127" s="168"/>
      <c r="L127" s="168"/>
      <c r="M127" s="168"/>
      <c r="N127" s="171"/>
      <c r="O127" s="171"/>
      <c r="P127" s="171"/>
      <c r="Q127" s="171"/>
      <c r="R127" s="171"/>
      <c r="S127" s="171"/>
      <c r="T127" s="171"/>
      <c r="U127" s="171"/>
    </row>
    <row r="128" spans="1:21" x14ac:dyDescent="0.25">
      <c r="A128" s="168"/>
      <c r="B128" s="168"/>
      <c r="C128" s="172"/>
      <c r="D128" s="168"/>
      <c r="E128" s="168"/>
      <c r="F128" s="168"/>
      <c r="G128" s="168"/>
      <c r="H128" s="168"/>
      <c r="I128" s="168"/>
      <c r="J128" s="168"/>
      <c r="K128" s="168"/>
      <c r="L128" s="168"/>
      <c r="M128" s="168"/>
      <c r="N128" s="171"/>
      <c r="O128" s="171"/>
      <c r="P128" s="171"/>
      <c r="Q128" s="171"/>
      <c r="R128" s="171"/>
      <c r="S128" s="171"/>
      <c r="T128" s="171"/>
      <c r="U128" s="171"/>
    </row>
    <row r="129" spans="1:21" x14ac:dyDescent="0.25">
      <c r="A129" s="168"/>
      <c r="B129" s="168"/>
      <c r="C129" s="172"/>
      <c r="D129" s="168"/>
      <c r="E129" s="168"/>
      <c r="F129" s="168"/>
      <c r="G129" s="168"/>
      <c r="H129" s="168"/>
      <c r="I129" s="168"/>
      <c r="J129" s="168"/>
      <c r="K129" s="168"/>
      <c r="L129" s="168"/>
      <c r="M129" s="168"/>
      <c r="N129" s="171"/>
      <c r="O129" s="171"/>
      <c r="P129" s="171"/>
      <c r="Q129" s="171"/>
      <c r="R129" s="171"/>
      <c r="S129" s="171"/>
      <c r="T129" s="171"/>
      <c r="U129" s="171"/>
    </row>
    <row r="130" spans="1:21" x14ac:dyDescent="0.25">
      <c r="A130" s="168"/>
      <c r="B130" s="168"/>
      <c r="C130" s="172"/>
      <c r="D130" s="168"/>
      <c r="E130" s="168"/>
      <c r="F130" s="168"/>
      <c r="G130" s="168"/>
      <c r="H130" s="168"/>
      <c r="I130" s="168"/>
      <c r="J130" s="168"/>
      <c r="K130" s="168"/>
      <c r="L130" s="168"/>
      <c r="M130" s="168"/>
      <c r="N130" s="171"/>
      <c r="O130" s="171"/>
      <c r="P130" s="171"/>
      <c r="Q130" s="171"/>
      <c r="R130" s="171"/>
      <c r="S130" s="171"/>
      <c r="T130" s="171"/>
      <c r="U130" s="171"/>
    </row>
    <row r="131" spans="1:21" x14ac:dyDescent="0.25">
      <c r="A131" s="168"/>
      <c r="B131" s="168"/>
      <c r="C131" s="172"/>
      <c r="D131" s="168"/>
      <c r="E131" s="168"/>
      <c r="F131" s="168"/>
      <c r="G131" s="168"/>
      <c r="H131" s="168"/>
      <c r="I131" s="168"/>
      <c r="J131" s="168"/>
      <c r="K131" s="168"/>
      <c r="L131" s="168"/>
      <c r="M131" s="168"/>
      <c r="N131" s="171"/>
      <c r="O131" s="171"/>
      <c r="P131" s="171"/>
      <c r="Q131" s="171"/>
      <c r="R131" s="171"/>
      <c r="S131" s="171"/>
      <c r="T131" s="171"/>
      <c r="U131" s="171"/>
    </row>
    <row r="132" spans="1:21" x14ac:dyDescent="0.25">
      <c r="A132" s="168"/>
      <c r="B132" s="168"/>
      <c r="C132" s="172"/>
      <c r="D132" s="168"/>
      <c r="E132" s="168"/>
      <c r="F132" s="168"/>
      <c r="G132" s="168"/>
      <c r="H132" s="168"/>
      <c r="I132" s="168"/>
      <c r="J132" s="168"/>
      <c r="K132" s="168"/>
      <c r="L132" s="168"/>
      <c r="M132" s="168"/>
      <c r="N132" s="171"/>
      <c r="O132" s="171"/>
      <c r="P132" s="171"/>
      <c r="Q132" s="171"/>
      <c r="R132" s="171"/>
      <c r="S132" s="171"/>
      <c r="T132" s="171"/>
      <c r="U132" s="171"/>
    </row>
    <row r="133" spans="1:21" x14ac:dyDescent="0.25">
      <c r="A133" s="168"/>
      <c r="B133" s="168"/>
      <c r="C133" s="172"/>
      <c r="D133" s="168"/>
      <c r="E133" s="168"/>
      <c r="F133" s="168"/>
      <c r="G133" s="168"/>
      <c r="H133" s="168"/>
      <c r="I133" s="168"/>
      <c r="J133" s="168"/>
      <c r="K133" s="168"/>
      <c r="L133" s="168"/>
      <c r="M133" s="168"/>
      <c r="N133" s="171"/>
      <c r="O133" s="171"/>
      <c r="P133" s="171"/>
      <c r="Q133" s="171"/>
      <c r="R133" s="171"/>
      <c r="S133" s="171"/>
      <c r="T133" s="171"/>
      <c r="U133" s="171"/>
    </row>
    <row r="134" spans="1:21" x14ac:dyDescent="0.25">
      <c r="A134" s="168"/>
      <c r="B134" s="168"/>
      <c r="C134" s="172"/>
      <c r="D134" s="168"/>
      <c r="E134" s="168"/>
      <c r="F134" s="168"/>
      <c r="G134" s="168"/>
      <c r="H134" s="168"/>
      <c r="I134" s="168"/>
      <c r="J134" s="168"/>
      <c r="K134" s="168"/>
      <c r="L134" s="168"/>
      <c r="M134" s="168"/>
      <c r="N134" s="171"/>
      <c r="O134" s="171"/>
      <c r="P134" s="171"/>
      <c r="Q134" s="171"/>
      <c r="R134" s="171"/>
      <c r="S134" s="171"/>
      <c r="T134" s="171"/>
      <c r="U134" s="171"/>
    </row>
    <row r="135" spans="1:21" x14ac:dyDescent="0.25">
      <c r="A135" s="168"/>
      <c r="B135" s="168"/>
      <c r="C135" s="172"/>
      <c r="D135" s="168"/>
      <c r="E135" s="168"/>
      <c r="F135" s="168"/>
      <c r="G135" s="168"/>
      <c r="H135" s="168"/>
      <c r="I135" s="168"/>
      <c r="J135" s="168"/>
      <c r="K135" s="168"/>
      <c r="L135" s="168"/>
      <c r="M135" s="168"/>
      <c r="N135" s="171"/>
      <c r="O135" s="171"/>
      <c r="P135" s="171"/>
      <c r="Q135" s="171"/>
      <c r="R135" s="171"/>
      <c r="S135" s="171"/>
      <c r="T135" s="171"/>
      <c r="U135" s="171"/>
    </row>
    <row r="136" spans="1:21" x14ac:dyDescent="0.25">
      <c r="A136" s="168"/>
      <c r="B136" s="168"/>
      <c r="C136" s="172"/>
      <c r="D136" s="168"/>
      <c r="E136" s="168"/>
      <c r="F136" s="168"/>
      <c r="G136" s="168"/>
      <c r="H136" s="168"/>
      <c r="I136" s="168"/>
      <c r="J136" s="168"/>
      <c r="K136" s="168"/>
      <c r="L136" s="168"/>
      <c r="M136" s="168"/>
      <c r="N136" s="171"/>
      <c r="O136" s="171"/>
      <c r="P136" s="171"/>
      <c r="Q136" s="171"/>
      <c r="R136" s="171"/>
      <c r="S136" s="171"/>
      <c r="T136" s="171"/>
      <c r="U136" s="171"/>
    </row>
    <row r="137" spans="1:21" x14ac:dyDescent="0.25">
      <c r="A137" s="168"/>
      <c r="B137" s="168"/>
      <c r="C137" s="172"/>
      <c r="D137" s="168"/>
      <c r="E137" s="168"/>
      <c r="F137" s="168"/>
      <c r="G137" s="168"/>
      <c r="H137" s="168"/>
      <c r="I137" s="168"/>
      <c r="J137" s="168"/>
      <c r="K137" s="168"/>
      <c r="L137" s="168"/>
      <c r="M137" s="168"/>
      <c r="N137" s="171"/>
      <c r="O137" s="171"/>
      <c r="P137" s="171"/>
      <c r="Q137" s="171"/>
      <c r="R137" s="171"/>
      <c r="S137" s="171"/>
      <c r="T137" s="171"/>
      <c r="U137" s="171"/>
    </row>
    <row r="138" spans="1:21" x14ac:dyDescent="0.25">
      <c r="A138" s="168"/>
      <c r="B138" s="168"/>
      <c r="C138" s="172"/>
      <c r="D138" s="168"/>
      <c r="E138" s="168"/>
      <c r="F138" s="168"/>
      <c r="G138" s="168"/>
      <c r="H138" s="168"/>
      <c r="I138" s="168"/>
      <c r="J138" s="168"/>
      <c r="K138" s="168"/>
      <c r="L138" s="168"/>
      <c r="M138" s="168"/>
      <c r="N138" s="171"/>
      <c r="O138" s="171"/>
      <c r="P138" s="171"/>
      <c r="Q138" s="171"/>
      <c r="R138" s="171"/>
      <c r="S138" s="171"/>
      <c r="T138" s="171"/>
      <c r="U138" s="171"/>
    </row>
    <row r="139" spans="1:21" x14ac:dyDescent="0.25">
      <c r="A139" s="168"/>
      <c r="B139" s="168"/>
      <c r="C139" s="172"/>
      <c r="D139" s="168"/>
      <c r="E139" s="168"/>
      <c r="F139" s="168"/>
      <c r="G139" s="168"/>
      <c r="H139" s="168"/>
      <c r="I139" s="168"/>
      <c r="J139" s="168"/>
      <c r="K139" s="168"/>
      <c r="L139" s="168"/>
      <c r="M139" s="168"/>
      <c r="N139" s="171"/>
      <c r="O139" s="171"/>
      <c r="P139" s="171"/>
      <c r="Q139" s="171"/>
      <c r="R139" s="171"/>
      <c r="S139" s="171"/>
      <c r="T139" s="171"/>
      <c r="U139" s="171"/>
    </row>
    <row r="140" spans="1:21" x14ac:dyDescent="0.25">
      <c r="A140" s="168"/>
      <c r="B140" s="168"/>
      <c r="C140" s="172"/>
      <c r="D140" s="168"/>
      <c r="E140" s="168"/>
      <c r="F140" s="168"/>
      <c r="G140" s="168"/>
      <c r="H140" s="168"/>
      <c r="I140" s="168"/>
      <c r="J140" s="168"/>
      <c r="K140" s="168"/>
      <c r="L140" s="168"/>
      <c r="M140" s="168"/>
      <c r="N140" s="171"/>
      <c r="O140" s="171"/>
      <c r="P140" s="171"/>
      <c r="Q140" s="171"/>
      <c r="R140" s="171"/>
      <c r="S140" s="171"/>
      <c r="T140" s="171"/>
      <c r="U140" s="171"/>
    </row>
    <row r="141" spans="1:21" x14ac:dyDescent="0.25">
      <c r="A141" s="168"/>
      <c r="B141" s="168"/>
      <c r="C141" s="172"/>
      <c r="D141" s="168"/>
      <c r="E141" s="168"/>
      <c r="F141" s="168"/>
      <c r="G141" s="168"/>
      <c r="H141" s="168"/>
      <c r="I141" s="168"/>
      <c r="J141" s="168"/>
      <c r="K141" s="168"/>
      <c r="L141" s="168"/>
      <c r="M141" s="168"/>
      <c r="N141" s="171"/>
      <c r="O141" s="171"/>
      <c r="P141" s="171"/>
      <c r="Q141" s="171"/>
      <c r="R141" s="171"/>
      <c r="S141" s="171"/>
      <c r="T141" s="171"/>
      <c r="U141" s="171"/>
    </row>
    <row r="142" spans="1:21" x14ac:dyDescent="0.25">
      <c r="A142" s="168"/>
      <c r="B142" s="168"/>
      <c r="C142" s="172"/>
      <c r="D142" s="168"/>
      <c r="E142" s="168"/>
      <c r="F142" s="168"/>
      <c r="G142" s="168"/>
      <c r="H142" s="168"/>
      <c r="I142" s="168"/>
      <c r="J142" s="168"/>
      <c r="K142" s="168"/>
      <c r="L142" s="168"/>
      <c r="M142" s="168"/>
      <c r="N142" s="171"/>
      <c r="O142" s="171"/>
      <c r="P142" s="171"/>
      <c r="Q142" s="171"/>
      <c r="R142" s="171"/>
      <c r="S142" s="171"/>
      <c r="T142" s="171"/>
      <c r="U142" s="171"/>
    </row>
    <row r="143" spans="1:21" x14ac:dyDescent="0.25">
      <c r="A143" s="168"/>
      <c r="B143" s="168"/>
      <c r="C143" s="172"/>
      <c r="D143" s="168"/>
      <c r="E143" s="168"/>
      <c r="F143" s="168"/>
      <c r="G143" s="168"/>
      <c r="H143" s="168"/>
      <c r="I143" s="168"/>
      <c r="J143" s="168"/>
      <c r="K143" s="168"/>
      <c r="L143" s="168"/>
      <c r="M143" s="168"/>
      <c r="N143" s="171"/>
      <c r="O143" s="171"/>
      <c r="P143" s="171"/>
      <c r="Q143" s="171"/>
      <c r="R143" s="171"/>
      <c r="S143" s="171"/>
      <c r="T143" s="171"/>
      <c r="U143" s="171"/>
    </row>
    <row r="144" spans="1:21" x14ac:dyDescent="0.25">
      <c r="A144" s="168"/>
      <c r="B144" s="168"/>
      <c r="C144" s="172"/>
      <c r="D144" s="168"/>
      <c r="E144" s="168"/>
      <c r="F144" s="168"/>
      <c r="G144" s="168"/>
      <c r="H144" s="168"/>
      <c r="I144" s="168"/>
      <c r="J144" s="168"/>
      <c r="K144" s="168"/>
      <c r="L144" s="168"/>
      <c r="M144" s="168"/>
      <c r="N144" s="171"/>
      <c r="O144" s="171"/>
      <c r="P144" s="171"/>
      <c r="Q144" s="171"/>
      <c r="R144" s="171"/>
      <c r="S144" s="171"/>
      <c r="T144" s="171"/>
      <c r="U144" s="171"/>
    </row>
    <row r="145" spans="1:21" x14ac:dyDescent="0.25">
      <c r="A145" s="168"/>
      <c r="B145" s="168"/>
      <c r="C145" s="172"/>
      <c r="D145" s="168"/>
      <c r="E145" s="168"/>
      <c r="F145" s="168"/>
      <c r="G145" s="168"/>
      <c r="H145" s="168"/>
      <c r="I145" s="168"/>
      <c r="J145" s="168"/>
      <c r="K145" s="168"/>
      <c r="L145" s="168"/>
      <c r="M145" s="168"/>
      <c r="N145" s="171"/>
      <c r="O145" s="171"/>
      <c r="P145" s="171"/>
      <c r="Q145" s="171"/>
      <c r="R145" s="171"/>
      <c r="S145" s="171"/>
      <c r="T145" s="171"/>
      <c r="U145" s="171"/>
    </row>
    <row r="146" spans="1:21" x14ac:dyDescent="0.25">
      <c r="A146" s="168"/>
      <c r="B146" s="168"/>
      <c r="C146" s="172"/>
      <c r="D146" s="168"/>
      <c r="E146" s="168"/>
      <c r="F146" s="168"/>
      <c r="G146" s="168"/>
      <c r="H146" s="168"/>
      <c r="I146" s="168"/>
      <c r="J146" s="168"/>
      <c r="K146" s="168"/>
      <c r="L146" s="168"/>
      <c r="M146" s="168"/>
      <c r="N146" s="171"/>
      <c r="O146" s="171"/>
      <c r="P146" s="171"/>
      <c r="Q146" s="171"/>
      <c r="R146" s="171"/>
      <c r="S146" s="171"/>
      <c r="T146" s="171"/>
      <c r="U146" s="171"/>
    </row>
    <row r="147" spans="1:21" x14ac:dyDescent="0.25">
      <c r="A147" s="168"/>
      <c r="B147" s="168"/>
      <c r="C147" s="172"/>
      <c r="D147" s="168"/>
      <c r="E147" s="168"/>
      <c r="F147" s="168"/>
      <c r="G147" s="168"/>
      <c r="H147" s="168"/>
      <c r="I147" s="168"/>
      <c r="J147" s="168"/>
      <c r="K147" s="168"/>
      <c r="L147" s="168"/>
      <c r="M147" s="168"/>
      <c r="N147" s="171"/>
      <c r="O147" s="171"/>
      <c r="P147" s="171"/>
      <c r="Q147" s="171"/>
      <c r="R147" s="171"/>
      <c r="S147" s="171"/>
      <c r="T147" s="171"/>
      <c r="U147" s="171"/>
    </row>
    <row r="148" spans="1:21" x14ac:dyDescent="0.25">
      <c r="A148" s="168"/>
      <c r="B148" s="168"/>
      <c r="C148" s="172"/>
      <c r="D148" s="168"/>
      <c r="E148" s="168"/>
      <c r="F148" s="168"/>
      <c r="G148" s="168"/>
      <c r="H148" s="168"/>
      <c r="I148" s="168"/>
      <c r="J148" s="168"/>
      <c r="K148" s="168"/>
      <c r="L148" s="168"/>
      <c r="M148" s="168"/>
      <c r="N148" s="171"/>
      <c r="O148" s="171"/>
      <c r="P148" s="171"/>
      <c r="Q148" s="171"/>
      <c r="R148" s="171"/>
      <c r="S148" s="171"/>
      <c r="T148" s="171"/>
      <c r="U148" s="171"/>
    </row>
    <row r="149" spans="1:21" x14ac:dyDescent="0.25">
      <c r="A149" s="168"/>
      <c r="B149" s="168"/>
      <c r="C149" s="172"/>
      <c r="D149" s="168"/>
      <c r="E149" s="168"/>
      <c r="F149" s="168"/>
      <c r="G149" s="168"/>
      <c r="H149" s="168"/>
      <c r="I149" s="168"/>
      <c r="J149" s="168"/>
      <c r="K149" s="168"/>
      <c r="L149" s="168"/>
      <c r="M149" s="168"/>
      <c r="N149" s="171"/>
      <c r="O149" s="171"/>
      <c r="P149" s="171"/>
      <c r="Q149" s="171"/>
      <c r="R149" s="171"/>
      <c r="S149" s="171"/>
      <c r="T149" s="171"/>
      <c r="U149" s="171"/>
    </row>
    <row r="150" spans="1:21" x14ac:dyDescent="0.25">
      <c r="A150" s="168"/>
      <c r="B150" s="168"/>
      <c r="C150" s="172"/>
      <c r="D150" s="168"/>
      <c r="E150" s="168"/>
      <c r="F150" s="168"/>
      <c r="G150" s="168"/>
      <c r="H150" s="168"/>
      <c r="I150" s="168"/>
      <c r="J150" s="168"/>
      <c r="K150" s="168"/>
      <c r="L150" s="168"/>
      <c r="M150" s="168"/>
      <c r="N150" s="171"/>
      <c r="O150" s="171"/>
      <c r="P150" s="171"/>
      <c r="Q150" s="171"/>
      <c r="R150" s="171"/>
      <c r="S150" s="171"/>
      <c r="T150" s="171"/>
      <c r="U150" s="171"/>
    </row>
    <row r="151" spans="1:21" x14ac:dyDescent="0.25">
      <c r="A151" s="168"/>
      <c r="B151" s="168"/>
      <c r="C151" s="172"/>
      <c r="D151" s="168"/>
      <c r="E151" s="168"/>
      <c r="F151" s="168"/>
      <c r="G151" s="168"/>
      <c r="H151" s="168"/>
      <c r="I151" s="168"/>
      <c r="J151" s="168"/>
      <c r="K151" s="168"/>
      <c r="L151" s="168"/>
      <c r="M151" s="168"/>
      <c r="N151" s="171"/>
      <c r="O151" s="171"/>
      <c r="P151" s="171"/>
      <c r="Q151" s="171"/>
      <c r="R151" s="171"/>
      <c r="S151" s="171"/>
      <c r="T151" s="171"/>
      <c r="U151" s="171"/>
    </row>
    <row r="152" spans="1:21" x14ac:dyDescent="0.25">
      <c r="A152" s="168"/>
      <c r="B152" s="168"/>
      <c r="C152" s="172"/>
      <c r="D152" s="168"/>
      <c r="E152" s="168"/>
      <c r="F152" s="168"/>
      <c r="G152" s="168"/>
      <c r="H152" s="168"/>
      <c r="I152" s="168"/>
      <c r="J152" s="168"/>
      <c r="K152" s="168"/>
      <c r="L152" s="168"/>
      <c r="M152" s="168"/>
      <c r="N152" s="171"/>
      <c r="O152" s="171"/>
      <c r="P152" s="171"/>
      <c r="Q152" s="171"/>
      <c r="R152" s="171"/>
      <c r="S152" s="171"/>
      <c r="T152" s="171"/>
      <c r="U152" s="171"/>
    </row>
    <row r="153" spans="1:21" x14ac:dyDescent="0.25">
      <c r="A153" s="168"/>
      <c r="B153" s="168"/>
      <c r="C153" s="172"/>
      <c r="D153" s="168"/>
      <c r="E153" s="168"/>
      <c r="F153" s="168"/>
      <c r="G153" s="168"/>
      <c r="H153" s="168"/>
      <c r="I153" s="168"/>
      <c r="J153" s="168"/>
      <c r="K153" s="168"/>
      <c r="L153" s="168"/>
      <c r="M153" s="168"/>
      <c r="N153" s="171"/>
      <c r="O153" s="171"/>
      <c r="P153" s="171"/>
      <c r="Q153" s="171"/>
      <c r="R153" s="171"/>
      <c r="S153" s="171"/>
      <c r="T153" s="171"/>
      <c r="U153" s="171"/>
    </row>
    <row r="154" spans="1:21" x14ac:dyDescent="0.25">
      <c r="A154" s="168"/>
      <c r="B154" s="168"/>
      <c r="C154" s="172"/>
      <c r="D154" s="168"/>
      <c r="E154" s="168"/>
      <c r="F154" s="168"/>
      <c r="G154" s="168"/>
      <c r="H154" s="168"/>
      <c r="I154" s="168"/>
      <c r="J154" s="168"/>
      <c r="K154" s="168"/>
      <c r="L154" s="168"/>
      <c r="M154" s="168"/>
      <c r="N154" s="171"/>
      <c r="O154" s="171"/>
      <c r="P154" s="171"/>
      <c r="Q154" s="171"/>
      <c r="R154" s="171"/>
      <c r="S154" s="171"/>
      <c r="T154" s="171"/>
      <c r="U154" s="171"/>
    </row>
    <row r="155" spans="1:21" x14ac:dyDescent="0.25">
      <c r="A155" s="168"/>
      <c r="B155" s="168"/>
      <c r="C155" s="172"/>
      <c r="D155" s="168"/>
      <c r="E155" s="168"/>
      <c r="F155" s="168"/>
      <c r="G155" s="168"/>
      <c r="H155" s="168"/>
      <c r="I155" s="168"/>
      <c r="J155" s="168"/>
      <c r="K155" s="168"/>
      <c r="L155" s="168"/>
      <c r="M155" s="168"/>
      <c r="N155" s="171"/>
      <c r="O155" s="171"/>
      <c r="P155" s="171"/>
      <c r="Q155" s="171"/>
      <c r="R155" s="171"/>
      <c r="S155" s="171"/>
      <c r="T155" s="171"/>
      <c r="U155" s="171"/>
    </row>
    <row r="156" spans="1:21" x14ac:dyDescent="0.25">
      <c r="C156" s="172"/>
      <c r="D156" s="168"/>
      <c r="E156" s="168"/>
      <c r="F156" s="168"/>
      <c r="G156" s="168"/>
      <c r="H156" s="168"/>
      <c r="I156" s="168"/>
      <c r="J156" s="168"/>
      <c r="K156" s="168"/>
      <c r="L156" s="168"/>
      <c r="M156" s="168"/>
      <c r="N156" s="171"/>
    </row>
    <row r="157" spans="1:21" x14ac:dyDescent="0.25">
      <c r="C157" s="172"/>
      <c r="D157" s="168"/>
      <c r="E157" s="168"/>
      <c r="F157" s="168"/>
      <c r="G157" s="168"/>
      <c r="H157" s="168"/>
      <c r="I157" s="168"/>
      <c r="J157" s="168"/>
      <c r="K157" s="168"/>
      <c r="L157" s="168"/>
      <c r="M157" s="168"/>
      <c r="N157" s="171"/>
    </row>
    <row r="158" spans="1:21" x14ac:dyDescent="0.25">
      <c r="C158" s="172"/>
      <c r="D158" s="168"/>
      <c r="E158" s="168"/>
      <c r="F158" s="168"/>
      <c r="G158" s="168"/>
      <c r="H158" s="168"/>
      <c r="I158" s="168"/>
      <c r="J158" s="168"/>
      <c r="K158" s="168"/>
      <c r="L158" s="168"/>
      <c r="M158" s="168"/>
      <c r="N158" s="171"/>
    </row>
    <row r="159" spans="1:21" x14ac:dyDescent="0.25">
      <c r="C159" s="172"/>
      <c r="D159" s="168"/>
      <c r="E159" s="168"/>
      <c r="F159" s="168"/>
      <c r="G159" s="168"/>
      <c r="H159" s="168"/>
      <c r="I159" s="168"/>
      <c r="J159" s="168"/>
      <c r="K159" s="168"/>
      <c r="L159" s="168"/>
      <c r="M159" s="168"/>
      <c r="N159" s="171"/>
    </row>
  </sheetData>
  <mergeCells count="241">
    <mergeCell ref="A1:B4"/>
    <mergeCell ref="C1:V1"/>
    <mergeCell ref="C2:V2"/>
    <mergeCell ref="D3:V3"/>
    <mergeCell ref="D4:V4"/>
    <mergeCell ref="A6:A7"/>
    <mergeCell ref="B6:B7"/>
    <mergeCell ref="C6:C7"/>
    <mergeCell ref="D6:E6"/>
    <mergeCell ref="F6:S6"/>
    <mergeCell ref="T6:U6"/>
    <mergeCell ref="V6:V7"/>
    <mergeCell ref="A8:A17"/>
    <mergeCell ref="B8:B17"/>
    <mergeCell ref="C8:C9"/>
    <mergeCell ref="D8:D9"/>
    <mergeCell ref="E8:E9"/>
    <mergeCell ref="T8:T17"/>
    <mergeCell ref="U8:U9"/>
    <mergeCell ref="V8:V9"/>
    <mergeCell ref="C10:C11"/>
    <mergeCell ref="D10:D11"/>
    <mergeCell ref="E10:E11"/>
    <mergeCell ref="U10:U11"/>
    <mergeCell ref="V10:V11"/>
    <mergeCell ref="C12:C13"/>
    <mergeCell ref="D12:D13"/>
    <mergeCell ref="E12:E13"/>
    <mergeCell ref="U12:U13"/>
    <mergeCell ref="V12:V13"/>
    <mergeCell ref="C14:C15"/>
    <mergeCell ref="D14:D15"/>
    <mergeCell ref="E14:E15"/>
    <mergeCell ref="U14:U15"/>
    <mergeCell ref="V14:V15"/>
    <mergeCell ref="C16:C17"/>
    <mergeCell ref="D16:D17"/>
    <mergeCell ref="E16:E17"/>
    <mergeCell ref="U16:U17"/>
    <mergeCell ref="V16:V17"/>
    <mergeCell ref="U18:U19"/>
    <mergeCell ref="V18:V19"/>
    <mergeCell ref="C20:C21"/>
    <mergeCell ref="D20:D21"/>
    <mergeCell ref="E20:E21"/>
    <mergeCell ref="U20:U21"/>
    <mergeCell ref="V20:V21"/>
    <mergeCell ref="A18:A21"/>
    <mergeCell ref="B18:B21"/>
    <mergeCell ref="C18:C19"/>
    <mergeCell ref="D18:D19"/>
    <mergeCell ref="E18:E19"/>
    <mergeCell ref="T18:T21"/>
    <mergeCell ref="U22:U23"/>
    <mergeCell ref="V22:V23"/>
    <mergeCell ref="C24:C25"/>
    <mergeCell ref="D24:D25"/>
    <mergeCell ref="E24:E25"/>
    <mergeCell ref="U24:U25"/>
    <mergeCell ref="V24:V25"/>
    <mergeCell ref="A22:A63"/>
    <mergeCell ref="B22:B25"/>
    <mergeCell ref="C22:C23"/>
    <mergeCell ref="D22:D23"/>
    <mergeCell ref="E22:E23"/>
    <mergeCell ref="T22:T25"/>
    <mergeCell ref="B26:B35"/>
    <mergeCell ref="C26:C27"/>
    <mergeCell ref="D26:D27"/>
    <mergeCell ref="E26:E27"/>
    <mergeCell ref="V32:V33"/>
    <mergeCell ref="C34:C35"/>
    <mergeCell ref="D34:D35"/>
    <mergeCell ref="E34:E35"/>
    <mergeCell ref="U34:U35"/>
    <mergeCell ref="V34:V35"/>
    <mergeCell ref="E30:E31"/>
    <mergeCell ref="U30:U31"/>
    <mergeCell ref="C32:C33"/>
    <mergeCell ref="D32:D33"/>
    <mergeCell ref="E32:E33"/>
    <mergeCell ref="U32:U33"/>
    <mergeCell ref="T26:T35"/>
    <mergeCell ref="U26:U27"/>
    <mergeCell ref="C30:C31"/>
    <mergeCell ref="D30:D31"/>
    <mergeCell ref="V26:V27"/>
    <mergeCell ref="C28:C29"/>
    <mergeCell ref="D28:D29"/>
    <mergeCell ref="E28:E29"/>
    <mergeCell ref="U28:U29"/>
    <mergeCell ref="V28:V29"/>
    <mergeCell ref="V38:V39"/>
    <mergeCell ref="B40:B41"/>
    <mergeCell ref="C40:C41"/>
    <mergeCell ref="D40:D41"/>
    <mergeCell ref="E40:E41"/>
    <mergeCell ref="T40:T41"/>
    <mergeCell ref="U40:U41"/>
    <mergeCell ref="V40:V41"/>
    <mergeCell ref="B36:B39"/>
    <mergeCell ref="C36:C37"/>
    <mergeCell ref="T36:T39"/>
    <mergeCell ref="U36:U37"/>
    <mergeCell ref="C38:C39"/>
    <mergeCell ref="D38:D39"/>
    <mergeCell ref="E38:E39"/>
    <mergeCell ref="U38:U39"/>
    <mergeCell ref="B42:B47"/>
    <mergeCell ref="C42:C43"/>
    <mergeCell ref="D42:D43"/>
    <mergeCell ref="E42:E43"/>
    <mergeCell ref="T42:T47"/>
    <mergeCell ref="U42:U43"/>
    <mergeCell ref="C46:C47"/>
    <mergeCell ref="D46:D47"/>
    <mergeCell ref="E46:E47"/>
    <mergeCell ref="U46:U47"/>
    <mergeCell ref="V46:V47"/>
    <mergeCell ref="T48:T51"/>
    <mergeCell ref="U48:U49"/>
    <mergeCell ref="V48:V49"/>
    <mergeCell ref="V42:V43"/>
    <mergeCell ref="C44:C45"/>
    <mergeCell ref="D44:D45"/>
    <mergeCell ref="E44:E45"/>
    <mergeCell ref="U44:U45"/>
    <mergeCell ref="V44:V45"/>
    <mergeCell ref="V52:V53"/>
    <mergeCell ref="C54:C55"/>
    <mergeCell ref="D54:D55"/>
    <mergeCell ref="E54:E55"/>
    <mergeCell ref="U54:U55"/>
    <mergeCell ref="V54:V55"/>
    <mergeCell ref="U50:U51"/>
    <mergeCell ref="V50:V51"/>
    <mergeCell ref="B52:B55"/>
    <mergeCell ref="C52:C53"/>
    <mergeCell ref="D52:D53"/>
    <mergeCell ref="E52:E53"/>
    <mergeCell ref="T52:T55"/>
    <mergeCell ref="U52:U53"/>
    <mergeCell ref="C50:C51"/>
    <mergeCell ref="E50:E51"/>
    <mergeCell ref="V60:V61"/>
    <mergeCell ref="B62:B63"/>
    <mergeCell ref="C62:C63"/>
    <mergeCell ref="D62:D63"/>
    <mergeCell ref="E62:E63"/>
    <mergeCell ref="T62:T63"/>
    <mergeCell ref="U62:U63"/>
    <mergeCell ref="V62:V63"/>
    <mergeCell ref="B56:B61"/>
    <mergeCell ref="U56:U57"/>
    <mergeCell ref="V56:V57"/>
    <mergeCell ref="C58:C59"/>
    <mergeCell ref="D58:D59"/>
    <mergeCell ref="E58:E59"/>
    <mergeCell ref="U58:U59"/>
    <mergeCell ref="V58:V59"/>
    <mergeCell ref="C56:C57"/>
    <mergeCell ref="D56:D57"/>
    <mergeCell ref="E56:E57"/>
    <mergeCell ref="T56:T61"/>
    <mergeCell ref="C60:C61"/>
    <mergeCell ref="D60:D61"/>
    <mergeCell ref="E60:E61"/>
    <mergeCell ref="U60:U61"/>
    <mergeCell ref="U64:U65"/>
    <mergeCell ref="V64:V65"/>
    <mergeCell ref="C66:C67"/>
    <mergeCell ref="D66:D67"/>
    <mergeCell ref="E66:E67"/>
    <mergeCell ref="U66:U67"/>
    <mergeCell ref="V66:V67"/>
    <mergeCell ref="A64:A69"/>
    <mergeCell ref="B64:B69"/>
    <mergeCell ref="C64:C65"/>
    <mergeCell ref="D64:D65"/>
    <mergeCell ref="E64:E65"/>
    <mergeCell ref="T64:T69"/>
    <mergeCell ref="C68:C69"/>
    <mergeCell ref="D68:D69"/>
    <mergeCell ref="E68:E69"/>
    <mergeCell ref="U68:U69"/>
    <mergeCell ref="V68:V69"/>
    <mergeCell ref="A70:A85"/>
    <mergeCell ref="B70:B75"/>
    <mergeCell ref="C70:C71"/>
    <mergeCell ref="D70:D71"/>
    <mergeCell ref="E70:E71"/>
    <mergeCell ref="T70:T75"/>
    <mergeCell ref="U70:U71"/>
    <mergeCell ref="V70:V71"/>
    <mergeCell ref="C72:C73"/>
    <mergeCell ref="D72:D73"/>
    <mergeCell ref="E72:E73"/>
    <mergeCell ref="U72:U73"/>
    <mergeCell ref="V72:V73"/>
    <mergeCell ref="C74:C75"/>
    <mergeCell ref="D74:D75"/>
    <mergeCell ref="E74:E75"/>
    <mergeCell ref="U74:U75"/>
    <mergeCell ref="V74:V75"/>
    <mergeCell ref="D84:D85"/>
    <mergeCell ref="E84:E85"/>
    <mergeCell ref="U84:U85"/>
    <mergeCell ref="E78:E79"/>
    <mergeCell ref="U78:U79"/>
    <mergeCell ref="V78:V79"/>
    <mergeCell ref="B76:B79"/>
    <mergeCell ref="C76:C77"/>
    <mergeCell ref="D76:D77"/>
    <mergeCell ref="E76:E77"/>
    <mergeCell ref="T76:T79"/>
    <mergeCell ref="U76:U77"/>
    <mergeCell ref="V76:V77"/>
    <mergeCell ref="C48:C49"/>
    <mergeCell ref="C78:C79"/>
    <mergeCell ref="D78:D79"/>
    <mergeCell ref="V84:V85"/>
    <mergeCell ref="A86:S86"/>
    <mergeCell ref="V30:V31"/>
    <mergeCell ref="V36:V37"/>
    <mergeCell ref="D48:D49"/>
    <mergeCell ref="E48:E49"/>
    <mergeCell ref="D50:D51"/>
    <mergeCell ref="B48:B51"/>
    <mergeCell ref="V80:V81"/>
    <mergeCell ref="C82:C83"/>
    <mergeCell ref="D82:D83"/>
    <mergeCell ref="E82:E83"/>
    <mergeCell ref="U82:U83"/>
    <mergeCell ref="V82:V83"/>
    <mergeCell ref="B80:B85"/>
    <mergeCell ref="C80:C81"/>
    <mergeCell ref="D80:D81"/>
    <mergeCell ref="E80:E81"/>
    <mergeCell ref="T80:T85"/>
    <mergeCell ref="U80:U81"/>
    <mergeCell ref="C84:C85"/>
  </mergeCells>
  <pageMargins left="0.7" right="0.7" top="0.75" bottom="0.75" header="0.3" footer="0.3"/>
  <pageSetup paperSize="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45"/>
  <sheetViews>
    <sheetView zoomScaleNormal="100" workbookViewId="0">
      <selection activeCell="D15" sqref="D15"/>
    </sheetView>
  </sheetViews>
  <sheetFormatPr baseColWidth="10" defaultColWidth="14.42578125" defaultRowHeight="15.75" customHeight="1" x14ac:dyDescent="0.2"/>
  <cols>
    <col min="1" max="1" width="14.42578125" style="248"/>
    <col min="2" max="2" width="25.5703125" style="248" customWidth="1"/>
    <col min="3" max="3" width="20.7109375" style="248" customWidth="1"/>
    <col min="4" max="4" width="15" style="248" customWidth="1"/>
    <col min="5" max="5" width="16.42578125" style="248" customWidth="1"/>
    <col min="6" max="7" width="0" style="248" hidden="1" customWidth="1"/>
    <col min="8" max="8" width="15.42578125" style="248" bestFit="1" customWidth="1"/>
    <col min="9" max="10" width="0" style="248" hidden="1" customWidth="1"/>
    <col min="11" max="11" width="15.42578125" style="248" bestFit="1" customWidth="1"/>
    <col min="12" max="13" width="14.42578125" style="248"/>
    <col min="14" max="14" width="31.42578125" style="248" customWidth="1"/>
    <col min="15" max="16384" width="14.42578125" style="248"/>
  </cols>
  <sheetData>
    <row r="1" spans="1:29" ht="18" customHeight="1" x14ac:dyDescent="0.25">
      <c r="A1" s="612"/>
      <c r="B1" s="613"/>
      <c r="C1" s="613"/>
      <c r="D1" s="613"/>
      <c r="E1" s="614" t="s">
        <v>0</v>
      </c>
      <c r="F1" s="615"/>
      <c r="G1" s="615"/>
      <c r="H1" s="615"/>
      <c r="I1" s="615"/>
      <c r="J1" s="615"/>
      <c r="K1" s="615"/>
      <c r="L1" s="615"/>
      <c r="M1" s="615"/>
      <c r="N1" s="615"/>
      <c r="O1" s="615"/>
      <c r="P1" s="615"/>
      <c r="Q1" s="615"/>
      <c r="R1" s="615"/>
      <c r="S1" s="615"/>
      <c r="T1" s="615"/>
      <c r="U1" s="615"/>
      <c r="V1" s="616"/>
      <c r="W1" s="268"/>
      <c r="X1" s="268"/>
      <c r="Y1" s="268"/>
      <c r="Z1" s="268"/>
      <c r="AA1" s="268"/>
      <c r="AB1" s="268"/>
      <c r="AC1" s="268"/>
    </row>
    <row r="2" spans="1:29" ht="18" customHeight="1" x14ac:dyDescent="0.25">
      <c r="A2" s="613"/>
      <c r="B2" s="613"/>
      <c r="C2" s="613"/>
      <c r="D2" s="613"/>
      <c r="E2" s="614" t="s">
        <v>465</v>
      </c>
      <c r="F2" s="615"/>
      <c r="G2" s="615"/>
      <c r="H2" s="615"/>
      <c r="I2" s="615"/>
      <c r="J2" s="615"/>
      <c r="K2" s="615"/>
      <c r="L2" s="615"/>
      <c r="M2" s="615"/>
      <c r="N2" s="615"/>
      <c r="O2" s="615"/>
      <c r="P2" s="615"/>
      <c r="Q2" s="615"/>
      <c r="R2" s="615"/>
      <c r="S2" s="615"/>
      <c r="T2" s="615"/>
      <c r="U2" s="615"/>
      <c r="V2" s="616"/>
      <c r="W2" s="268"/>
      <c r="X2" s="268"/>
      <c r="Y2" s="268"/>
      <c r="Z2" s="268"/>
      <c r="AA2" s="268"/>
      <c r="AB2" s="268"/>
      <c r="AC2" s="268"/>
    </row>
    <row r="3" spans="1:29" ht="18" customHeight="1" x14ac:dyDescent="0.25">
      <c r="A3" s="613"/>
      <c r="B3" s="613"/>
      <c r="C3" s="613"/>
      <c r="D3" s="613"/>
      <c r="E3" s="297" t="s">
        <v>34</v>
      </c>
      <c r="F3" s="617" t="s">
        <v>156</v>
      </c>
      <c r="G3" s="615"/>
      <c r="H3" s="615"/>
      <c r="I3" s="615"/>
      <c r="J3" s="615"/>
      <c r="K3" s="615"/>
      <c r="L3" s="615"/>
      <c r="M3" s="615"/>
      <c r="N3" s="615"/>
      <c r="O3" s="615"/>
      <c r="P3" s="615"/>
      <c r="Q3" s="615"/>
      <c r="R3" s="615"/>
      <c r="S3" s="615"/>
      <c r="T3" s="615"/>
      <c r="U3" s="615"/>
      <c r="V3" s="616"/>
      <c r="W3" s="268"/>
      <c r="X3" s="268"/>
      <c r="Y3" s="268"/>
      <c r="Z3" s="268"/>
      <c r="AA3" s="268"/>
      <c r="AB3" s="268"/>
      <c r="AC3" s="268"/>
    </row>
    <row r="4" spans="1:29" ht="18" customHeight="1" x14ac:dyDescent="0.25">
      <c r="A4" s="613"/>
      <c r="B4" s="613"/>
      <c r="C4" s="613"/>
      <c r="D4" s="613"/>
      <c r="E4" s="296" t="s">
        <v>35</v>
      </c>
      <c r="F4" s="618"/>
      <c r="G4" s="619"/>
      <c r="H4" s="619"/>
      <c r="I4" s="619"/>
      <c r="J4" s="619"/>
      <c r="K4" s="619"/>
      <c r="L4" s="619"/>
      <c r="M4" s="619"/>
      <c r="N4" s="619"/>
      <c r="O4" s="619"/>
      <c r="P4" s="619"/>
      <c r="Q4" s="619"/>
      <c r="R4" s="619"/>
      <c r="S4" s="619"/>
      <c r="T4" s="619"/>
      <c r="U4" s="619"/>
      <c r="V4" s="619"/>
      <c r="W4" s="268"/>
      <c r="X4" s="268"/>
      <c r="Y4" s="268"/>
      <c r="Z4" s="268"/>
      <c r="AA4" s="268"/>
      <c r="AB4" s="268"/>
      <c r="AC4" s="268"/>
    </row>
    <row r="5" spans="1:29" ht="12.75" customHeight="1" x14ac:dyDescent="0.2">
      <c r="A5" s="620" t="s">
        <v>44</v>
      </c>
      <c r="B5" s="620" t="s">
        <v>45</v>
      </c>
      <c r="C5" s="620" t="s">
        <v>46</v>
      </c>
      <c r="D5" s="621" t="s">
        <v>47</v>
      </c>
      <c r="E5" s="623" t="s">
        <v>464</v>
      </c>
      <c r="F5" s="606"/>
      <c r="G5" s="607"/>
      <c r="H5" s="607"/>
      <c r="I5" s="295"/>
      <c r="J5" s="295"/>
      <c r="K5" s="295"/>
      <c r="L5" s="608" t="s">
        <v>52</v>
      </c>
      <c r="M5" s="609"/>
      <c r="N5" s="609"/>
      <c r="O5" s="609"/>
      <c r="P5" s="610"/>
      <c r="Q5" s="608" t="s">
        <v>463</v>
      </c>
      <c r="R5" s="609"/>
      <c r="S5" s="609"/>
      <c r="T5" s="609"/>
      <c r="U5" s="609"/>
      <c r="V5" s="610"/>
    </row>
    <row r="6" spans="1:29" ht="51" customHeight="1" x14ac:dyDescent="0.2">
      <c r="A6" s="575"/>
      <c r="B6" s="575"/>
      <c r="C6" s="575"/>
      <c r="D6" s="622"/>
      <c r="E6" s="624"/>
      <c r="F6" s="294" t="s">
        <v>222</v>
      </c>
      <c r="G6" s="294" t="s">
        <v>48</v>
      </c>
      <c r="H6" s="294" t="s">
        <v>49</v>
      </c>
      <c r="I6" s="294" t="s">
        <v>223</v>
      </c>
      <c r="J6" s="294" t="s">
        <v>50</v>
      </c>
      <c r="K6" s="294" t="s">
        <v>51</v>
      </c>
      <c r="L6" s="288" t="s">
        <v>53</v>
      </c>
      <c r="M6" s="293" t="s">
        <v>54</v>
      </c>
      <c r="N6" s="292" t="s">
        <v>55</v>
      </c>
      <c r="O6" s="292" t="s">
        <v>56</v>
      </c>
      <c r="P6" s="292" t="s">
        <v>57</v>
      </c>
      <c r="Q6" s="291" t="s">
        <v>58</v>
      </c>
      <c r="R6" s="290" t="s">
        <v>59</v>
      </c>
      <c r="S6" s="288" t="s">
        <v>60</v>
      </c>
      <c r="T6" s="288" t="s">
        <v>61</v>
      </c>
      <c r="U6" s="289" t="s">
        <v>62</v>
      </c>
      <c r="V6" s="288" t="s">
        <v>462</v>
      </c>
    </row>
    <row r="7" spans="1:29" s="277" customFormat="1" ht="12.75" hidden="1" x14ac:dyDescent="0.2">
      <c r="A7" s="602">
        <v>1</v>
      </c>
      <c r="B7" s="602" t="s">
        <v>203</v>
      </c>
      <c r="C7" s="602" t="s">
        <v>461</v>
      </c>
      <c r="D7" s="281" t="s">
        <v>36</v>
      </c>
      <c r="E7" s="284">
        <v>0</v>
      </c>
      <c r="F7" s="284">
        <v>0</v>
      </c>
      <c r="G7" s="284">
        <v>0</v>
      </c>
      <c r="H7" s="287"/>
      <c r="I7" s="286"/>
      <c r="J7" s="285">
        <v>0</v>
      </c>
      <c r="K7" s="284">
        <v>0</v>
      </c>
      <c r="L7" s="602" t="s">
        <v>460</v>
      </c>
      <c r="M7" s="602" t="s">
        <v>459</v>
      </c>
      <c r="N7" s="602" t="s">
        <v>458</v>
      </c>
      <c r="O7" s="611" t="s">
        <v>209</v>
      </c>
      <c r="P7" s="602" t="s">
        <v>457</v>
      </c>
      <c r="Q7" s="602">
        <v>480</v>
      </c>
      <c r="R7" s="602">
        <v>462</v>
      </c>
      <c r="S7" s="602" t="s">
        <v>204</v>
      </c>
      <c r="T7" s="602" t="s">
        <v>204</v>
      </c>
      <c r="U7" s="602" t="s">
        <v>204</v>
      </c>
      <c r="V7" s="602">
        <v>942</v>
      </c>
    </row>
    <row r="8" spans="1:29" s="277" customFormat="1" ht="12.75" hidden="1" x14ac:dyDescent="0.2">
      <c r="A8" s="603"/>
      <c r="B8" s="603"/>
      <c r="C8" s="603"/>
      <c r="D8" s="281" t="s">
        <v>37</v>
      </c>
      <c r="E8" s="282">
        <v>0</v>
      </c>
      <c r="F8" s="282">
        <v>0</v>
      </c>
      <c r="G8" s="282">
        <v>0</v>
      </c>
      <c r="H8" s="278"/>
      <c r="I8" s="280"/>
      <c r="J8" s="283">
        <v>0</v>
      </c>
      <c r="K8" s="282">
        <v>0</v>
      </c>
      <c r="L8" s="603"/>
      <c r="M8" s="603"/>
      <c r="N8" s="603"/>
      <c r="O8" s="603"/>
      <c r="P8" s="603"/>
      <c r="Q8" s="603"/>
      <c r="R8" s="603"/>
      <c r="S8" s="603"/>
      <c r="T8" s="603"/>
      <c r="U8" s="603"/>
      <c r="V8" s="603"/>
    </row>
    <row r="9" spans="1:29" s="277" customFormat="1" ht="12.75" hidden="1" x14ac:dyDescent="0.2">
      <c r="A9" s="603"/>
      <c r="B9" s="603"/>
      <c r="C9" s="603"/>
      <c r="D9" s="281" t="s">
        <v>38</v>
      </c>
      <c r="E9" s="278"/>
      <c r="F9" s="278"/>
      <c r="G9" s="278"/>
      <c r="H9" s="278"/>
      <c r="I9" s="280"/>
      <c r="J9" s="279"/>
      <c r="K9" s="278"/>
      <c r="L9" s="603"/>
      <c r="M9" s="603"/>
      <c r="N9" s="603"/>
      <c r="O9" s="603"/>
      <c r="P9" s="603"/>
      <c r="Q9" s="603"/>
      <c r="R9" s="603"/>
      <c r="S9" s="603"/>
      <c r="T9" s="603"/>
      <c r="U9" s="603"/>
      <c r="V9" s="603"/>
    </row>
    <row r="10" spans="1:29" s="277" customFormat="1" ht="22.5" hidden="1" x14ac:dyDescent="0.2">
      <c r="A10" s="604"/>
      <c r="B10" s="604"/>
      <c r="C10" s="604"/>
      <c r="D10" s="281" t="s">
        <v>39</v>
      </c>
      <c r="E10" s="278"/>
      <c r="F10" s="278"/>
      <c r="G10" s="278"/>
      <c r="H10" s="278"/>
      <c r="I10" s="280"/>
      <c r="J10" s="279"/>
      <c r="K10" s="278"/>
      <c r="L10" s="604"/>
      <c r="M10" s="604"/>
      <c r="N10" s="604"/>
      <c r="O10" s="604"/>
      <c r="P10" s="604"/>
      <c r="Q10" s="604"/>
      <c r="R10" s="604"/>
      <c r="S10" s="604"/>
      <c r="T10" s="604"/>
      <c r="U10" s="604"/>
      <c r="V10" s="604"/>
    </row>
    <row r="11" spans="1:29" ht="12.75" x14ac:dyDescent="0.2">
      <c r="A11" s="579">
        <v>2</v>
      </c>
      <c r="B11" s="579" t="s">
        <v>200</v>
      </c>
      <c r="C11" s="605" t="s">
        <v>456</v>
      </c>
      <c r="D11" s="255" t="s">
        <v>36</v>
      </c>
      <c r="E11" s="253">
        <v>10</v>
      </c>
      <c r="F11" s="253">
        <v>10</v>
      </c>
      <c r="G11" s="253">
        <v>10</v>
      </c>
      <c r="H11" s="253"/>
      <c r="I11" s="253"/>
      <c r="J11" s="254">
        <v>2</v>
      </c>
      <c r="K11" s="253">
        <v>8</v>
      </c>
      <c r="L11" s="605" t="s">
        <v>455</v>
      </c>
      <c r="M11" s="579" t="s">
        <v>454</v>
      </c>
      <c r="N11" s="579" t="s">
        <v>453</v>
      </c>
      <c r="O11" s="579" t="s">
        <v>452</v>
      </c>
      <c r="P11" s="579" t="s">
        <v>451</v>
      </c>
      <c r="Q11" s="579">
        <v>1819144</v>
      </c>
      <c r="R11" s="579">
        <v>1904374</v>
      </c>
      <c r="S11" s="579" t="s">
        <v>204</v>
      </c>
      <c r="T11" s="579" t="s">
        <v>204</v>
      </c>
      <c r="U11" s="579" t="s">
        <v>204</v>
      </c>
      <c r="V11" s="579">
        <v>3723518</v>
      </c>
    </row>
    <row r="12" spans="1:29" ht="12.75" x14ac:dyDescent="0.2">
      <c r="A12" s="580"/>
      <c r="B12" s="580"/>
      <c r="C12" s="580"/>
      <c r="D12" s="255" t="s">
        <v>37</v>
      </c>
      <c r="E12" s="258">
        <v>686407000</v>
      </c>
      <c r="F12" s="259">
        <v>686407000</v>
      </c>
      <c r="G12" s="259">
        <v>686407000</v>
      </c>
      <c r="H12" s="257"/>
      <c r="I12" s="253"/>
      <c r="J12" s="259">
        <v>321979557</v>
      </c>
      <c r="K12" s="258">
        <v>449078460</v>
      </c>
      <c r="L12" s="580"/>
      <c r="M12" s="580"/>
      <c r="N12" s="580"/>
      <c r="O12" s="580"/>
      <c r="P12" s="580"/>
      <c r="Q12" s="580"/>
      <c r="R12" s="580"/>
      <c r="S12" s="580"/>
      <c r="T12" s="580"/>
      <c r="U12" s="580"/>
      <c r="V12" s="580"/>
    </row>
    <row r="13" spans="1:29" ht="12.75" x14ac:dyDescent="0.2">
      <c r="A13" s="580"/>
      <c r="B13" s="580"/>
      <c r="C13" s="580"/>
      <c r="D13" s="255" t="s">
        <v>38</v>
      </c>
      <c r="E13" s="258"/>
      <c r="F13" s="253"/>
      <c r="G13" s="253"/>
      <c r="H13" s="253"/>
      <c r="I13" s="253"/>
      <c r="J13" s="254"/>
      <c r="K13" s="253"/>
      <c r="L13" s="580"/>
      <c r="M13" s="580"/>
      <c r="N13" s="580"/>
      <c r="O13" s="580"/>
      <c r="P13" s="580"/>
      <c r="Q13" s="580"/>
      <c r="R13" s="580"/>
      <c r="S13" s="580"/>
      <c r="T13" s="580"/>
      <c r="U13" s="580"/>
      <c r="V13" s="580"/>
    </row>
    <row r="14" spans="1:29" ht="84" customHeight="1" x14ac:dyDescent="0.2">
      <c r="A14" s="581"/>
      <c r="B14" s="581"/>
      <c r="C14" s="581"/>
      <c r="D14" s="255" t="s">
        <v>39</v>
      </c>
      <c r="E14" s="253"/>
      <c r="F14" s="253"/>
      <c r="G14" s="253"/>
      <c r="H14" s="253"/>
      <c r="I14" s="253"/>
      <c r="J14" s="254"/>
      <c r="K14" s="253"/>
      <c r="L14" s="581"/>
      <c r="M14" s="581"/>
      <c r="N14" s="581"/>
      <c r="O14" s="581"/>
      <c r="P14" s="581"/>
      <c r="Q14" s="581"/>
      <c r="R14" s="581"/>
      <c r="S14" s="581"/>
      <c r="T14" s="581"/>
      <c r="U14" s="581"/>
      <c r="V14" s="581"/>
    </row>
    <row r="15" spans="1:29" ht="66" customHeight="1" x14ac:dyDescent="0.2">
      <c r="A15" s="575"/>
      <c r="B15" s="579" t="s">
        <v>450</v>
      </c>
      <c r="C15" s="574" t="s">
        <v>449</v>
      </c>
      <c r="D15" s="275" t="s">
        <v>36</v>
      </c>
      <c r="E15" s="253">
        <v>2</v>
      </c>
      <c r="F15" s="253">
        <v>2</v>
      </c>
      <c r="G15" s="253">
        <v>2</v>
      </c>
      <c r="H15" s="253"/>
      <c r="I15" s="253"/>
      <c r="J15" s="254">
        <v>0</v>
      </c>
      <c r="K15" s="253">
        <v>6.66</v>
      </c>
      <c r="L15" s="590" t="s">
        <v>403</v>
      </c>
      <c r="M15" s="599" t="s">
        <v>402</v>
      </c>
      <c r="N15" s="590" t="s">
        <v>401</v>
      </c>
      <c r="O15" s="593" t="s">
        <v>209</v>
      </c>
      <c r="P15" s="593" t="s">
        <v>399</v>
      </c>
      <c r="Q15" s="593">
        <v>1304673</v>
      </c>
      <c r="R15" s="593">
        <v>1253509</v>
      </c>
      <c r="S15" s="593" t="s">
        <v>204</v>
      </c>
      <c r="T15" s="593" t="s">
        <v>204</v>
      </c>
      <c r="U15" s="593" t="s">
        <v>204</v>
      </c>
      <c r="V15" s="593">
        <v>2558182</v>
      </c>
    </row>
    <row r="16" spans="1:29" ht="66" customHeight="1" x14ac:dyDescent="0.2">
      <c r="A16" s="575"/>
      <c r="B16" s="580"/>
      <c r="C16" s="597"/>
      <c r="D16" s="275" t="s">
        <v>37</v>
      </c>
      <c r="E16" s="258">
        <v>279439153</v>
      </c>
      <c r="F16" s="259">
        <v>279439153</v>
      </c>
      <c r="G16" s="259">
        <v>279439153</v>
      </c>
      <c r="H16" s="253"/>
      <c r="I16" s="253"/>
      <c r="J16" s="259">
        <v>55283499</v>
      </c>
      <c r="K16" s="258">
        <v>395492725</v>
      </c>
      <c r="L16" s="591"/>
      <c r="M16" s="600"/>
      <c r="N16" s="591"/>
      <c r="O16" s="594"/>
      <c r="P16" s="594"/>
      <c r="Q16" s="594"/>
      <c r="R16" s="594"/>
      <c r="S16" s="594"/>
      <c r="T16" s="594"/>
      <c r="U16" s="594"/>
      <c r="V16" s="594"/>
    </row>
    <row r="17" spans="1:25" ht="66" customHeight="1" x14ac:dyDescent="0.2">
      <c r="A17" s="575"/>
      <c r="B17" s="580"/>
      <c r="C17" s="597"/>
      <c r="D17" s="275" t="s">
        <v>38</v>
      </c>
      <c r="E17" s="256"/>
      <c r="F17" s="253"/>
      <c r="G17" s="253"/>
      <c r="H17" s="253"/>
      <c r="I17" s="253"/>
      <c r="J17" s="254"/>
      <c r="K17" s="253"/>
      <c r="L17" s="591"/>
      <c r="M17" s="600"/>
      <c r="N17" s="591"/>
      <c r="O17" s="594"/>
      <c r="P17" s="594"/>
      <c r="Q17" s="594"/>
      <c r="R17" s="594"/>
      <c r="S17" s="594"/>
      <c r="T17" s="594"/>
      <c r="U17" s="594"/>
      <c r="V17" s="594"/>
    </row>
    <row r="18" spans="1:25" ht="66" customHeight="1" x14ac:dyDescent="0.2">
      <c r="A18" s="576"/>
      <c r="B18" s="581"/>
      <c r="C18" s="598"/>
      <c r="D18" s="275" t="s">
        <v>39</v>
      </c>
      <c r="E18" s="253"/>
      <c r="F18" s="253"/>
      <c r="G18" s="253"/>
      <c r="H18" s="253"/>
      <c r="I18" s="253"/>
      <c r="J18" s="254"/>
      <c r="K18" s="253"/>
      <c r="L18" s="592"/>
      <c r="M18" s="601"/>
      <c r="N18" s="592"/>
      <c r="O18" s="595"/>
      <c r="P18" s="595"/>
      <c r="Q18" s="595"/>
      <c r="R18" s="595"/>
      <c r="S18" s="595"/>
      <c r="T18" s="595"/>
      <c r="U18" s="595"/>
      <c r="V18" s="595"/>
    </row>
    <row r="19" spans="1:25" ht="12.75" x14ac:dyDescent="0.2">
      <c r="A19" s="574">
        <v>4</v>
      </c>
      <c r="B19" s="579" t="s">
        <v>448</v>
      </c>
      <c r="C19" s="579" t="s">
        <v>447</v>
      </c>
      <c r="D19" s="275" t="s">
        <v>36</v>
      </c>
      <c r="E19" s="275">
        <v>1</v>
      </c>
      <c r="F19" s="275"/>
      <c r="G19" s="275"/>
      <c r="H19" s="275">
        <v>1</v>
      </c>
      <c r="I19" s="275"/>
      <c r="J19" s="276"/>
      <c r="K19" s="275">
        <v>1</v>
      </c>
      <c r="L19" s="574" t="s">
        <v>403</v>
      </c>
      <c r="M19" s="574" t="s">
        <v>402</v>
      </c>
      <c r="N19" s="574" t="s">
        <v>401</v>
      </c>
      <c r="O19" s="574" t="s">
        <v>446</v>
      </c>
      <c r="P19" s="574" t="s">
        <v>399</v>
      </c>
      <c r="Q19" s="577">
        <v>1304673</v>
      </c>
      <c r="R19" s="577">
        <v>1253509</v>
      </c>
      <c r="S19" s="574" t="s">
        <v>204</v>
      </c>
      <c r="T19" s="574" t="s">
        <v>204</v>
      </c>
      <c r="U19" s="574" t="s">
        <v>204</v>
      </c>
      <c r="V19" s="577">
        <v>2558182</v>
      </c>
      <c r="W19" s="268"/>
      <c r="X19" s="268"/>
      <c r="Y19" s="268"/>
    </row>
    <row r="20" spans="1:25" ht="12.75" x14ac:dyDescent="0.2">
      <c r="A20" s="575"/>
      <c r="B20" s="580"/>
      <c r="C20" s="580"/>
      <c r="D20" s="275" t="s">
        <v>37</v>
      </c>
      <c r="E20" s="258">
        <v>67819121.599999994</v>
      </c>
      <c r="F20" s="275">
        <v>72340396.373333305</v>
      </c>
      <c r="G20" s="275"/>
      <c r="H20" s="258">
        <v>67819121.599999994</v>
      </c>
      <c r="I20" s="275"/>
      <c r="J20" s="276"/>
      <c r="K20" s="258">
        <v>65860139.533333302</v>
      </c>
      <c r="L20" s="575"/>
      <c r="M20" s="575"/>
      <c r="N20" s="575"/>
      <c r="O20" s="575"/>
      <c r="P20" s="575"/>
      <c r="Q20" s="575"/>
      <c r="R20" s="575"/>
      <c r="S20" s="575"/>
      <c r="T20" s="575"/>
      <c r="U20" s="575"/>
      <c r="V20" s="575"/>
      <c r="W20" s="268"/>
      <c r="X20" s="268"/>
      <c r="Y20" s="268"/>
    </row>
    <row r="21" spans="1:25" ht="12.75" x14ac:dyDescent="0.2">
      <c r="A21" s="575"/>
      <c r="B21" s="580"/>
      <c r="C21" s="580"/>
      <c r="D21" s="275" t="s">
        <v>38</v>
      </c>
      <c r="E21" s="275"/>
      <c r="F21" s="275"/>
      <c r="G21" s="275"/>
      <c r="H21" s="275"/>
      <c r="I21" s="275"/>
      <c r="J21" s="276"/>
      <c r="K21" s="275"/>
      <c r="L21" s="575"/>
      <c r="M21" s="575"/>
      <c r="N21" s="575"/>
      <c r="O21" s="575"/>
      <c r="P21" s="575"/>
      <c r="Q21" s="575"/>
      <c r="R21" s="575"/>
      <c r="S21" s="575"/>
      <c r="T21" s="575"/>
      <c r="U21" s="575"/>
      <c r="V21" s="575"/>
      <c r="W21" s="268"/>
      <c r="X21" s="268"/>
      <c r="Y21" s="268"/>
    </row>
    <row r="22" spans="1:25" ht="22.5" x14ac:dyDescent="0.2">
      <c r="A22" s="575"/>
      <c r="B22" s="580"/>
      <c r="C22" s="581"/>
      <c r="D22" s="275" t="s">
        <v>39</v>
      </c>
      <c r="E22" s="275"/>
      <c r="F22" s="275"/>
      <c r="G22" s="275"/>
      <c r="H22" s="275"/>
      <c r="I22" s="275"/>
      <c r="J22" s="276"/>
      <c r="K22" s="275"/>
      <c r="L22" s="575"/>
      <c r="M22" s="575"/>
      <c r="N22" s="575"/>
      <c r="O22" s="575"/>
      <c r="P22" s="575"/>
      <c r="Q22" s="575"/>
      <c r="R22" s="575"/>
      <c r="S22" s="575"/>
      <c r="T22" s="575"/>
      <c r="U22" s="575"/>
      <c r="V22" s="575"/>
      <c r="W22" s="268"/>
      <c r="X22" s="268"/>
      <c r="Y22" s="268"/>
    </row>
    <row r="23" spans="1:25" ht="12.75" x14ac:dyDescent="0.2">
      <c r="A23" s="575"/>
      <c r="B23" s="580"/>
      <c r="C23" s="579" t="s">
        <v>445</v>
      </c>
      <c r="D23" s="275" t="s">
        <v>36</v>
      </c>
      <c r="E23" s="275">
        <v>1</v>
      </c>
      <c r="F23" s="275"/>
      <c r="G23" s="275"/>
      <c r="H23" s="275">
        <v>1</v>
      </c>
      <c r="I23" s="275"/>
      <c r="J23" s="276"/>
      <c r="K23" s="275">
        <v>1</v>
      </c>
      <c r="L23" s="575"/>
      <c r="M23" s="575"/>
      <c r="N23" s="575"/>
      <c r="O23" s="575"/>
      <c r="P23" s="575"/>
      <c r="Q23" s="575"/>
      <c r="R23" s="575"/>
      <c r="S23" s="575"/>
      <c r="T23" s="575"/>
      <c r="U23" s="575"/>
      <c r="V23" s="575"/>
      <c r="W23" s="268"/>
      <c r="X23" s="268"/>
      <c r="Y23" s="268"/>
    </row>
    <row r="24" spans="1:25" ht="12.75" x14ac:dyDescent="0.2">
      <c r="A24" s="575"/>
      <c r="B24" s="580"/>
      <c r="C24" s="580"/>
      <c r="D24" s="275" t="s">
        <v>37</v>
      </c>
      <c r="E24" s="258">
        <v>67819121.599999994</v>
      </c>
      <c r="F24" s="275">
        <v>72340396.373333305</v>
      </c>
      <c r="G24" s="275"/>
      <c r="H24" s="258">
        <v>67819121.599999994</v>
      </c>
      <c r="I24" s="275"/>
      <c r="J24" s="276"/>
      <c r="K24" s="258">
        <v>65860139.533333302</v>
      </c>
      <c r="L24" s="575"/>
      <c r="M24" s="575"/>
      <c r="N24" s="575"/>
      <c r="O24" s="575"/>
      <c r="P24" s="575"/>
      <c r="Q24" s="575"/>
      <c r="R24" s="575"/>
      <c r="S24" s="575"/>
      <c r="T24" s="575"/>
      <c r="U24" s="575"/>
      <c r="V24" s="575"/>
      <c r="W24" s="268"/>
      <c r="X24" s="268"/>
      <c r="Y24" s="268"/>
    </row>
    <row r="25" spans="1:25" ht="12.75" x14ac:dyDescent="0.2">
      <c r="A25" s="575"/>
      <c r="B25" s="580"/>
      <c r="C25" s="580"/>
      <c r="D25" s="275" t="s">
        <v>38</v>
      </c>
      <c r="E25" s="275"/>
      <c r="F25" s="275"/>
      <c r="G25" s="275"/>
      <c r="H25" s="275"/>
      <c r="I25" s="275"/>
      <c r="J25" s="276"/>
      <c r="K25" s="275"/>
      <c r="L25" s="575"/>
      <c r="M25" s="575"/>
      <c r="N25" s="575"/>
      <c r="O25" s="575"/>
      <c r="P25" s="575"/>
      <c r="Q25" s="575"/>
      <c r="R25" s="575"/>
      <c r="S25" s="575"/>
      <c r="T25" s="575"/>
      <c r="U25" s="575"/>
      <c r="V25" s="575"/>
      <c r="W25" s="268"/>
      <c r="X25" s="268"/>
      <c r="Y25" s="268"/>
    </row>
    <row r="26" spans="1:25" ht="22.5" x14ac:dyDescent="0.2">
      <c r="A26" s="575"/>
      <c r="B26" s="580"/>
      <c r="C26" s="581"/>
      <c r="D26" s="275" t="s">
        <v>39</v>
      </c>
      <c r="E26" s="275"/>
      <c r="F26" s="275"/>
      <c r="G26" s="275"/>
      <c r="H26" s="275"/>
      <c r="I26" s="275"/>
      <c r="J26" s="276"/>
      <c r="K26" s="275"/>
      <c r="L26" s="575"/>
      <c r="M26" s="575"/>
      <c r="N26" s="575"/>
      <c r="O26" s="575"/>
      <c r="P26" s="575"/>
      <c r="Q26" s="575"/>
      <c r="R26" s="575"/>
      <c r="S26" s="575"/>
      <c r="T26" s="575"/>
      <c r="U26" s="575"/>
      <c r="V26" s="575"/>
      <c r="W26" s="268"/>
      <c r="X26" s="268"/>
      <c r="Y26" s="268"/>
    </row>
    <row r="27" spans="1:25" ht="12.75" x14ac:dyDescent="0.2">
      <c r="A27" s="575"/>
      <c r="B27" s="580"/>
      <c r="C27" s="579" t="s">
        <v>444</v>
      </c>
      <c r="D27" s="275" t="s">
        <v>36</v>
      </c>
      <c r="E27" s="275">
        <v>1</v>
      </c>
      <c r="F27" s="275"/>
      <c r="G27" s="275"/>
      <c r="H27" s="275">
        <v>1</v>
      </c>
      <c r="I27" s="275"/>
      <c r="J27" s="276"/>
      <c r="K27" s="275">
        <v>1</v>
      </c>
      <c r="L27" s="575"/>
      <c r="M27" s="575"/>
      <c r="N27" s="575"/>
      <c r="O27" s="575"/>
      <c r="P27" s="575"/>
      <c r="Q27" s="575"/>
      <c r="R27" s="575"/>
      <c r="S27" s="575"/>
      <c r="T27" s="575"/>
      <c r="U27" s="575"/>
      <c r="V27" s="575"/>
      <c r="W27" s="268"/>
      <c r="X27" s="268"/>
      <c r="Y27" s="268"/>
    </row>
    <row r="28" spans="1:25" ht="12.75" x14ac:dyDescent="0.2">
      <c r="A28" s="575"/>
      <c r="B28" s="580"/>
      <c r="C28" s="580"/>
      <c r="D28" s="275" t="s">
        <v>37</v>
      </c>
      <c r="E28" s="258">
        <v>67819121.599999994</v>
      </c>
      <c r="F28" s="275">
        <v>72340396.373333305</v>
      </c>
      <c r="G28" s="275"/>
      <c r="H28" s="258">
        <v>67819121.599999994</v>
      </c>
      <c r="I28" s="275"/>
      <c r="J28" s="276"/>
      <c r="K28" s="258">
        <v>65860139.533333302</v>
      </c>
      <c r="L28" s="575"/>
      <c r="M28" s="575"/>
      <c r="N28" s="575"/>
      <c r="O28" s="575"/>
      <c r="P28" s="575"/>
      <c r="Q28" s="575"/>
      <c r="R28" s="575"/>
      <c r="S28" s="575"/>
      <c r="T28" s="575"/>
      <c r="U28" s="575"/>
      <c r="V28" s="575"/>
      <c r="W28" s="268"/>
      <c r="X28" s="268"/>
      <c r="Y28" s="268"/>
    </row>
    <row r="29" spans="1:25" ht="12.75" x14ac:dyDescent="0.2">
      <c r="A29" s="575"/>
      <c r="B29" s="580"/>
      <c r="C29" s="580"/>
      <c r="D29" s="275" t="s">
        <v>38</v>
      </c>
      <c r="E29" s="275"/>
      <c r="F29" s="275"/>
      <c r="G29" s="275"/>
      <c r="H29" s="275"/>
      <c r="I29" s="275"/>
      <c r="J29" s="276"/>
      <c r="K29" s="275"/>
      <c r="L29" s="575"/>
      <c r="M29" s="575"/>
      <c r="N29" s="575"/>
      <c r="O29" s="575"/>
      <c r="P29" s="575"/>
      <c r="Q29" s="575"/>
      <c r="R29" s="575"/>
      <c r="S29" s="575"/>
      <c r="T29" s="575"/>
      <c r="U29" s="575"/>
      <c r="V29" s="575"/>
      <c r="W29" s="268"/>
      <c r="X29" s="268"/>
      <c r="Y29" s="268"/>
    </row>
    <row r="30" spans="1:25" ht="22.5" x14ac:dyDescent="0.2">
      <c r="A30" s="575"/>
      <c r="B30" s="580"/>
      <c r="C30" s="581"/>
      <c r="D30" s="275" t="s">
        <v>39</v>
      </c>
      <c r="E30" s="275"/>
      <c r="F30" s="275"/>
      <c r="G30" s="275"/>
      <c r="H30" s="275"/>
      <c r="I30" s="275"/>
      <c r="J30" s="276"/>
      <c r="K30" s="275"/>
      <c r="L30" s="575"/>
      <c r="M30" s="575"/>
      <c r="N30" s="575"/>
      <c r="O30" s="575"/>
      <c r="P30" s="575"/>
      <c r="Q30" s="575"/>
      <c r="R30" s="575"/>
      <c r="S30" s="575"/>
      <c r="T30" s="575"/>
      <c r="U30" s="575"/>
      <c r="V30" s="575"/>
      <c r="W30" s="268"/>
      <c r="X30" s="268"/>
      <c r="Y30" s="268"/>
    </row>
    <row r="31" spans="1:25" ht="12.75" x14ac:dyDescent="0.2">
      <c r="A31" s="575"/>
      <c r="B31" s="580"/>
      <c r="C31" s="579" t="s">
        <v>443</v>
      </c>
      <c r="D31" s="275" t="s">
        <v>36</v>
      </c>
      <c r="E31" s="275">
        <v>1</v>
      </c>
      <c r="F31" s="275"/>
      <c r="G31" s="275"/>
      <c r="H31" s="275">
        <v>1</v>
      </c>
      <c r="I31" s="275"/>
      <c r="J31" s="276"/>
      <c r="K31" s="275">
        <v>1</v>
      </c>
      <c r="L31" s="575"/>
      <c r="M31" s="575"/>
      <c r="N31" s="575"/>
      <c r="O31" s="575"/>
      <c r="P31" s="575"/>
      <c r="Q31" s="575"/>
      <c r="R31" s="575"/>
      <c r="S31" s="575"/>
      <c r="T31" s="575"/>
      <c r="U31" s="575"/>
      <c r="V31" s="575"/>
      <c r="W31" s="268"/>
      <c r="X31" s="268"/>
      <c r="Y31" s="268"/>
    </row>
    <row r="32" spans="1:25" ht="12.75" x14ac:dyDescent="0.2">
      <c r="A32" s="575"/>
      <c r="B32" s="580"/>
      <c r="C32" s="580"/>
      <c r="D32" s="275" t="s">
        <v>37</v>
      </c>
      <c r="E32" s="258">
        <v>65458521.600000001</v>
      </c>
      <c r="F32" s="275">
        <v>69979796.373333305</v>
      </c>
      <c r="G32" s="275"/>
      <c r="H32" s="258">
        <v>65458521.600000001</v>
      </c>
      <c r="I32" s="275"/>
      <c r="J32" s="276"/>
      <c r="K32" s="258">
        <v>63499539.533333302</v>
      </c>
      <c r="L32" s="575"/>
      <c r="M32" s="575"/>
      <c r="N32" s="575"/>
      <c r="O32" s="575"/>
      <c r="P32" s="575"/>
      <c r="Q32" s="575"/>
      <c r="R32" s="575"/>
      <c r="S32" s="575"/>
      <c r="T32" s="575"/>
      <c r="U32" s="575"/>
      <c r="V32" s="575"/>
      <c r="W32" s="268"/>
      <c r="X32" s="268"/>
      <c r="Y32" s="268"/>
    </row>
    <row r="33" spans="1:25" ht="12.75" x14ac:dyDescent="0.2">
      <c r="A33" s="575"/>
      <c r="B33" s="580"/>
      <c r="C33" s="580"/>
      <c r="D33" s="275" t="s">
        <v>38</v>
      </c>
      <c r="E33" s="275"/>
      <c r="F33" s="275"/>
      <c r="G33" s="275"/>
      <c r="H33" s="275"/>
      <c r="I33" s="275"/>
      <c r="J33" s="276"/>
      <c r="K33" s="275"/>
      <c r="L33" s="575"/>
      <c r="M33" s="575"/>
      <c r="N33" s="575"/>
      <c r="O33" s="575"/>
      <c r="P33" s="575"/>
      <c r="Q33" s="575"/>
      <c r="R33" s="575"/>
      <c r="S33" s="575"/>
      <c r="T33" s="575"/>
      <c r="U33" s="575"/>
      <c r="V33" s="575"/>
      <c r="W33" s="268"/>
      <c r="X33" s="268"/>
      <c r="Y33" s="268"/>
    </row>
    <row r="34" spans="1:25" ht="22.5" x14ac:dyDescent="0.2">
      <c r="A34" s="575"/>
      <c r="B34" s="580"/>
      <c r="C34" s="581"/>
      <c r="D34" s="275" t="s">
        <v>39</v>
      </c>
      <c r="E34" s="275"/>
      <c r="F34" s="275"/>
      <c r="G34" s="275"/>
      <c r="H34" s="275"/>
      <c r="I34" s="275"/>
      <c r="J34" s="276"/>
      <c r="K34" s="275"/>
      <c r="L34" s="575"/>
      <c r="M34" s="575"/>
      <c r="N34" s="575"/>
      <c r="O34" s="575"/>
      <c r="P34" s="575"/>
      <c r="Q34" s="575"/>
      <c r="R34" s="575"/>
      <c r="S34" s="575"/>
      <c r="T34" s="575"/>
      <c r="U34" s="575"/>
      <c r="V34" s="575"/>
      <c r="W34" s="268"/>
      <c r="X34" s="268"/>
      <c r="Y34" s="268"/>
    </row>
    <row r="35" spans="1:25" ht="12.75" x14ac:dyDescent="0.2">
      <c r="A35" s="575"/>
      <c r="B35" s="580"/>
      <c r="C35" s="579" t="s">
        <v>442</v>
      </c>
      <c r="D35" s="275" t="s">
        <v>36</v>
      </c>
      <c r="E35" s="275">
        <v>1</v>
      </c>
      <c r="F35" s="275"/>
      <c r="G35" s="275"/>
      <c r="H35" s="275">
        <v>1</v>
      </c>
      <c r="I35" s="275"/>
      <c r="J35" s="276"/>
      <c r="K35" s="275">
        <v>1</v>
      </c>
      <c r="L35" s="575"/>
      <c r="M35" s="575"/>
      <c r="N35" s="575"/>
      <c r="O35" s="575"/>
      <c r="P35" s="575"/>
      <c r="Q35" s="575"/>
      <c r="R35" s="575"/>
      <c r="S35" s="575"/>
      <c r="T35" s="575"/>
      <c r="U35" s="575"/>
      <c r="V35" s="575"/>
      <c r="W35" s="268"/>
      <c r="X35" s="268"/>
      <c r="Y35" s="268"/>
    </row>
    <row r="36" spans="1:25" ht="12.75" x14ac:dyDescent="0.2">
      <c r="A36" s="575"/>
      <c r="B36" s="580"/>
      <c r="C36" s="580"/>
      <c r="D36" s="275" t="s">
        <v>37</v>
      </c>
      <c r="E36" s="258">
        <v>67819121.599999994</v>
      </c>
      <c r="F36" s="275">
        <v>72340396.373333305</v>
      </c>
      <c r="G36" s="275"/>
      <c r="H36" s="258">
        <v>67819121.599999994</v>
      </c>
      <c r="I36" s="275"/>
      <c r="J36" s="276"/>
      <c r="K36" s="258">
        <v>65860139.533333302</v>
      </c>
      <c r="L36" s="575"/>
      <c r="M36" s="575"/>
      <c r="N36" s="575"/>
      <c r="O36" s="575"/>
      <c r="P36" s="575"/>
      <c r="Q36" s="575"/>
      <c r="R36" s="575"/>
      <c r="S36" s="575"/>
      <c r="T36" s="575"/>
      <c r="U36" s="575"/>
      <c r="V36" s="575"/>
      <c r="W36" s="268"/>
      <c r="X36" s="268"/>
      <c r="Y36" s="268"/>
    </row>
    <row r="37" spans="1:25" ht="12.75" x14ac:dyDescent="0.2">
      <c r="A37" s="575"/>
      <c r="B37" s="580"/>
      <c r="C37" s="580"/>
      <c r="D37" s="275" t="s">
        <v>38</v>
      </c>
      <c r="E37" s="275"/>
      <c r="F37" s="275"/>
      <c r="G37" s="275"/>
      <c r="H37" s="275"/>
      <c r="I37" s="275"/>
      <c r="J37" s="276"/>
      <c r="K37" s="275"/>
      <c r="L37" s="575"/>
      <c r="M37" s="575"/>
      <c r="N37" s="575"/>
      <c r="O37" s="575"/>
      <c r="P37" s="575"/>
      <c r="Q37" s="575"/>
      <c r="R37" s="575"/>
      <c r="S37" s="575"/>
      <c r="T37" s="575"/>
      <c r="U37" s="575"/>
      <c r="V37" s="575"/>
      <c r="W37" s="268"/>
      <c r="X37" s="268"/>
      <c r="Y37" s="268"/>
    </row>
    <row r="38" spans="1:25" ht="22.5" x14ac:dyDescent="0.2">
      <c r="A38" s="575"/>
      <c r="B38" s="580"/>
      <c r="C38" s="581"/>
      <c r="D38" s="275" t="s">
        <v>39</v>
      </c>
      <c r="E38" s="275"/>
      <c r="F38" s="275"/>
      <c r="G38" s="275"/>
      <c r="H38" s="275"/>
      <c r="I38" s="275"/>
      <c r="J38" s="276"/>
      <c r="K38" s="275"/>
      <c r="L38" s="575"/>
      <c r="M38" s="575"/>
      <c r="N38" s="575"/>
      <c r="O38" s="575"/>
      <c r="P38" s="575"/>
      <c r="Q38" s="575"/>
      <c r="R38" s="575"/>
      <c r="S38" s="575"/>
      <c r="T38" s="575"/>
      <c r="U38" s="575"/>
      <c r="V38" s="575"/>
      <c r="W38" s="268"/>
      <c r="X38" s="268"/>
      <c r="Y38" s="268"/>
    </row>
    <row r="39" spans="1:25" ht="12.75" x14ac:dyDescent="0.2">
      <c r="A39" s="575"/>
      <c r="B39" s="580"/>
      <c r="C39" s="579" t="s">
        <v>441</v>
      </c>
      <c r="D39" s="275" t="s">
        <v>36</v>
      </c>
      <c r="E39" s="275">
        <v>1</v>
      </c>
      <c r="F39" s="275"/>
      <c r="G39" s="275"/>
      <c r="H39" s="275">
        <v>1</v>
      </c>
      <c r="I39" s="275"/>
      <c r="J39" s="276"/>
      <c r="K39" s="275">
        <v>1</v>
      </c>
      <c r="L39" s="575"/>
      <c r="M39" s="575"/>
      <c r="N39" s="575"/>
      <c r="O39" s="575"/>
      <c r="P39" s="575"/>
      <c r="Q39" s="575"/>
      <c r="R39" s="575"/>
      <c r="S39" s="575"/>
      <c r="T39" s="575"/>
      <c r="U39" s="575"/>
      <c r="V39" s="575"/>
      <c r="W39" s="268"/>
      <c r="X39" s="268"/>
      <c r="Y39" s="268"/>
    </row>
    <row r="40" spans="1:25" ht="12.75" x14ac:dyDescent="0.2">
      <c r="A40" s="575"/>
      <c r="B40" s="580"/>
      <c r="C40" s="580"/>
      <c r="D40" s="275" t="s">
        <v>37</v>
      </c>
      <c r="E40" s="258">
        <v>65458521.600000001</v>
      </c>
      <c r="F40" s="275">
        <v>69979796.373333305</v>
      </c>
      <c r="G40" s="275"/>
      <c r="H40" s="258">
        <v>65458521.600000001</v>
      </c>
      <c r="I40" s="275"/>
      <c r="J40" s="276"/>
      <c r="K40" s="258">
        <v>63499539.533333302</v>
      </c>
      <c r="L40" s="575"/>
      <c r="M40" s="575"/>
      <c r="N40" s="575"/>
      <c r="O40" s="575"/>
      <c r="P40" s="575"/>
      <c r="Q40" s="575"/>
      <c r="R40" s="575"/>
      <c r="S40" s="575"/>
      <c r="T40" s="575"/>
      <c r="U40" s="575"/>
      <c r="V40" s="575"/>
      <c r="W40" s="268"/>
      <c r="X40" s="268"/>
      <c r="Y40" s="268"/>
    </row>
    <row r="41" spans="1:25" ht="12.75" x14ac:dyDescent="0.2">
      <c r="A41" s="575"/>
      <c r="B41" s="580"/>
      <c r="C41" s="580"/>
      <c r="D41" s="275" t="s">
        <v>38</v>
      </c>
      <c r="E41" s="275"/>
      <c r="F41" s="275"/>
      <c r="G41" s="275"/>
      <c r="H41" s="275"/>
      <c r="I41" s="275"/>
      <c r="J41" s="276"/>
      <c r="K41" s="275"/>
      <c r="L41" s="575"/>
      <c r="M41" s="575"/>
      <c r="N41" s="575"/>
      <c r="O41" s="575"/>
      <c r="P41" s="575"/>
      <c r="Q41" s="575"/>
      <c r="R41" s="575"/>
      <c r="S41" s="575"/>
      <c r="T41" s="575"/>
      <c r="U41" s="575"/>
      <c r="V41" s="575"/>
      <c r="W41" s="268"/>
      <c r="X41" s="268"/>
      <c r="Y41" s="268"/>
    </row>
    <row r="42" spans="1:25" ht="22.5" x14ac:dyDescent="0.2">
      <c r="A42" s="575"/>
      <c r="B42" s="580"/>
      <c r="C42" s="581"/>
      <c r="D42" s="275" t="s">
        <v>39</v>
      </c>
      <c r="E42" s="275"/>
      <c r="F42" s="275"/>
      <c r="G42" s="275"/>
      <c r="H42" s="275"/>
      <c r="I42" s="275"/>
      <c r="J42" s="276"/>
      <c r="K42" s="275"/>
      <c r="L42" s="575"/>
      <c r="M42" s="575"/>
      <c r="N42" s="575"/>
      <c r="O42" s="575"/>
      <c r="P42" s="575"/>
      <c r="Q42" s="575"/>
      <c r="R42" s="575"/>
      <c r="S42" s="575"/>
      <c r="T42" s="575"/>
      <c r="U42" s="575"/>
      <c r="V42" s="575"/>
      <c r="W42" s="268"/>
      <c r="X42" s="268"/>
      <c r="Y42" s="268"/>
    </row>
    <row r="43" spans="1:25" ht="12.75" x14ac:dyDescent="0.2">
      <c r="A43" s="575"/>
      <c r="B43" s="580"/>
      <c r="C43" s="579" t="s">
        <v>440</v>
      </c>
      <c r="D43" s="275" t="s">
        <v>36</v>
      </c>
      <c r="E43" s="275">
        <v>1</v>
      </c>
      <c r="F43" s="275"/>
      <c r="G43" s="275"/>
      <c r="H43" s="275">
        <v>1</v>
      </c>
      <c r="I43" s="275"/>
      <c r="J43" s="276"/>
      <c r="K43" s="275">
        <v>1</v>
      </c>
      <c r="L43" s="575"/>
      <c r="M43" s="575"/>
      <c r="N43" s="575"/>
      <c r="O43" s="575"/>
      <c r="P43" s="575"/>
      <c r="Q43" s="575"/>
      <c r="R43" s="575"/>
      <c r="S43" s="575"/>
      <c r="T43" s="575"/>
      <c r="U43" s="575"/>
      <c r="V43" s="575"/>
      <c r="W43" s="268"/>
      <c r="X43" s="268"/>
      <c r="Y43" s="268"/>
    </row>
    <row r="44" spans="1:25" ht="12.75" x14ac:dyDescent="0.2">
      <c r="A44" s="575"/>
      <c r="B44" s="580"/>
      <c r="C44" s="580"/>
      <c r="D44" s="275" t="s">
        <v>37</v>
      </c>
      <c r="E44" s="258">
        <v>67819121.599999994</v>
      </c>
      <c r="F44" s="275">
        <v>72340396.373333305</v>
      </c>
      <c r="G44" s="275"/>
      <c r="H44" s="258">
        <v>67819121.599999994</v>
      </c>
      <c r="I44" s="275"/>
      <c r="J44" s="276"/>
      <c r="K44" s="258">
        <v>65860139.533333302</v>
      </c>
      <c r="L44" s="575"/>
      <c r="M44" s="575"/>
      <c r="N44" s="575"/>
      <c r="O44" s="575"/>
      <c r="P44" s="575"/>
      <c r="Q44" s="575"/>
      <c r="R44" s="575"/>
      <c r="S44" s="575"/>
      <c r="T44" s="575"/>
      <c r="U44" s="575"/>
      <c r="V44" s="575"/>
      <c r="W44" s="268"/>
      <c r="X44" s="268"/>
      <c r="Y44" s="268"/>
    </row>
    <row r="45" spans="1:25" ht="12.75" x14ac:dyDescent="0.2">
      <c r="A45" s="575"/>
      <c r="B45" s="580"/>
      <c r="C45" s="580"/>
      <c r="D45" s="275" t="s">
        <v>38</v>
      </c>
      <c r="E45" s="275"/>
      <c r="F45" s="275"/>
      <c r="G45" s="275"/>
      <c r="H45" s="275"/>
      <c r="I45" s="275"/>
      <c r="J45" s="276"/>
      <c r="K45" s="275"/>
      <c r="L45" s="575"/>
      <c r="M45" s="575"/>
      <c r="N45" s="575"/>
      <c r="O45" s="575"/>
      <c r="P45" s="575"/>
      <c r="Q45" s="575"/>
      <c r="R45" s="575"/>
      <c r="S45" s="575"/>
      <c r="T45" s="575"/>
      <c r="U45" s="575"/>
      <c r="V45" s="575"/>
      <c r="W45" s="268"/>
      <c r="X45" s="268"/>
      <c r="Y45" s="268"/>
    </row>
    <row r="46" spans="1:25" ht="22.5" x14ac:dyDescent="0.2">
      <c r="A46" s="575"/>
      <c r="B46" s="580"/>
      <c r="C46" s="581"/>
      <c r="D46" s="275" t="s">
        <v>39</v>
      </c>
      <c r="E46" s="275"/>
      <c r="F46" s="275"/>
      <c r="G46" s="275"/>
      <c r="H46" s="275"/>
      <c r="I46" s="275"/>
      <c r="J46" s="276"/>
      <c r="K46" s="275"/>
      <c r="L46" s="575"/>
      <c r="M46" s="575"/>
      <c r="N46" s="575"/>
      <c r="O46" s="575"/>
      <c r="P46" s="575"/>
      <c r="Q46" s="575"/>
      <c r="R46" s="575"/>
      <c r="S46" s="575"/>
      <c r="T46" s="575"/>
      <c r="U46" s="575"/>
      <c r="V46" s="575"/>
      <c r="W46" s="268"/>
      <c r="X46" s="268"/>
      <c r="Y46" s="268"/>
    </row>
    <row r="47" spans="1:25" ht="12.75" customHeight="1" x14ac:dyDescent="0.2">
      <c r="A47" s="575"/>
      <c r="B47" s="580"/>
      <c r="C47" s="579" t="s">
        <v>439</v>
      </c>
      <c r="D47" s="275" t="s">
        <v>36</v>
      </c>
      <c r="E47" s="275">
        <v>1</v>
      </c>
      <c r="F47" s="275"/>
      <c r="G47" s="275"/>
      <c r="H47" s="275">
        <v>1</v>
      </c>
      <c r="I47" s="275"/>
      <c r="J47" s="276"/>
      <c r="K47" s="275">
        <v>1</v>
      </c>
      <c r="L47" s="575"/>
      <c r="M47" s="575"/>
      <c r="N47" s="575"/>
      <c r="O47" s="575"/>
      <c r="P47" s="575"/>
      <c r="Q47" s="575"/>
      <c r="R47" s="575"/>
      <c r="S47" s="575"/>
      <c r="T47" s="575"/>
      <c r="U47" s="575"/>
      <c r="V47" s="575"/>
      <c r="W47" s="268"/>
      <c r="X47" s="268"/>
      <c r="Y47" s="268"/>
    </row>
    <row r="48" spans="1:25" ht="12.75" x14ac:dyDescent="0.2">
      <c r="A48" s="575"/>
      <c r="B48" s="580"/>
      <c r="C48" s="580"/>
      <c r="D48" s="275" t="s">
        <v>37</v>
      </c>
      <c r="E48" s="258">
        <v>67819121.599999994</v>
      </c>
      <c r="F48" s="275">
        <v>72340396.373333305</v>
      </c>
      <c r="G48" s="275"/>
      <c r="H48" s="258">
        <v>67819121.599999994</v>
      </c>
      <c r="I48" s="275"/>
      <c r="J48" s="276"/>
      <c r="K48" s="258">
        <v>65860139.533333302</v>
      </c>
      <c r="L48" s="575"/>
      <c r="M48" s="575"/>
      <c r="N48" s="575"/>
      <c r="O48" s="575"/>
      <c r="P48" s="575"/>
      <c r="Q48" s="575"/>
      <c r="R48" s="575"/>
      <c r="S48" s="575"/>
      <c r="T48" s="575"/>
      <c r="U48" s="575"/>
      <c r="V48" s="575"/>
      <c r="W48" s="268"/>
      <c r="X48" s="268"/>
      <c r="Y48" s="268"/>
    </row>
    <row r="49" spans="1:25" ht="12.75" x14ac:dyDescent="0.2">
      <c r="A49" s="575"/>
      <c r="B49" s="580"/>
      <c r="C49" s="580"/>
      <c r="D49" s="275" t="s">
        <v>38</v>
      </c>
      <c r="E49" s="275"/>
      <c r="F49" s="275"/>
      <c r="G49" s="275"/>
      <c r="H49" s="275"/>
      <c r="I49" s="275"/>
      <c r="J49" s="276"/>
      <c r="K49" s="275"/>
      <c r="L49" s="575"/>
      <c r="M49" s="575"/>
      <c r="N49" s="575"/>
      <c r="O49" s="575"/>
      <c r="P49" s="575"/>
      <c r="Q49" s="575"/>
      <c r="R49" s="575"/>
      <c r="S49" s="575"/>
      <c r="T49" s="575"/>
      <c r="U49" s="575"/>
      <c r="V49" s="575"/>
      <c r="W49" s="268"/>
      <c r="X49" s="268"/>
      <c r="Y49" s="268"/>
    </row>
    <row r="50" spans="1:25" ht="22.5" x14ac:dyDescent="0.2">
      <c r="A50" s="575"/>
      <c r="B50" s="580"/>
      <c r="C50" s="581"/>
      <c r="D50" s="275" t="s">
        <v>39</v>
      </c>
      <c r="E50" s="275"/>
      <c r="F50" s="275"/>
      <c r="G50" s="275"/>
      <c r="H50" s="275"/>
      <c r="I50" s="275"/>
      <c r="J50" s="276"/>
      <c r="K50" s="275"/>
      <c r="L50" s="575"/>
      <c r="M50" s="575"/>
      <c r="N50" s="575"/>
      <c r="O50" s="575"/>
      <c r="P50" s="575"/>
      <c r="Q50" s="575"/>
      <c r="R50" s="575"/>
      <c r="S50" s="575"/>
      <c r="T50" s="575"/>
      <c r="U50" s="575"/>
      <c r="V50" s="575"/>
      <c r="W50" s="268"/>
      <c r="X50" s="268"/>
      <c r="Y50" s="268"/>
    </row>
    <row r="51" spans="1:25" ht="12.75" x14ac:dyDescent="0.2">
      <c r="A51" s="575"/>
      <c r="B51" s="580"/>
      <c r="C51" s="579" t="s">
        <v>438</v>
      </c>
      <c r="D51" s="275" t="s">
        <v>36</v>
      </c>
      <c r="E51" s="275">
        <v>1</v>
      </c>
      <c r="F51" s="275"/>
      <c r="G51" s="275"/>
      <c r="H51" s="275">
        <v>1</v>
      </c>
      <c r="I51" s="275"/>
      <c r="J51" s="276"/>
      <c r="K51" s="275">
        <v>1</v>
      </c>
      <c r="L51" s="575"/>
      <c r="M51" s="575"/>
      <c r="N51" s="575"/>
      <c r="O51" s="575"/>
      <c r="P51" s="575"/>
      <c r="Q51" s="575"/>
      <c r="R51" s="575"/>
      <c r="S51" s="575"/>
      <c r="T51" s="575"/>
      <c r="U51" s="575"/>
      <c r="V51" s="575"/>
      <c r="W51" s="268"/>
      <c r="X51" s="268"/>
      <c r="Y51" s="268"/>
    </row>
    <row r="52" spans="1:25" ht="12.75" x14ac:dyDescent="0.2">
      <c r="A52" s="575"/>
      <c r="B52" s="580"/>
      <c r="C52" s="580"/>
      <c r="D52" s="275" t="s">
        <v>37</v>
      </c>
      <c r="E52" s="258">
        <v>91713724.099999994</v>
      </c>
      <c r="F52" s="275">
        <v>96234998.873333305</v>
      </c>
      <c r="G52" s="275"/>
      <c r="H52" s="258">
        <v>91713724.099999994</v>
      </c>
      <c r="I52" s="275"/>
      <c r="J52" s="276"/>
      <c r="K52" s="258">
        <v>89754742.033333302</v>
      </c>
      <c r="L52" s="575"/>
      <c r="M52" s="575"/>
      <c r="N52" s="575"/>
      <c r="O52" s="575"/>
      <c r="P52" s="575"/>
      <c r="Q52" s="575"/>
      <c r="R52" s="575"/>
      <c r="S52" s="575"/>
      <c r="T52" s="575"/>
      <c r="U52" s="575"/>
      <c r="V52" s="575"/>
      <c r="W52" s="268"/>
      <c r="X52" s="268"/>
      <c r="Y52" s="268"/>
    </row>
    <row r="53" spans="1:25" ht="12.75" x14ac:dyDescent="0.2">
      <c r="A53" s="575"/>
      <c r="B53" s="580"/>
      <c r="C53" s="580"/>
      <c r="D53" s="275" t="s">
        <v>38</v>
      </c>
      <c r="E53" s="275"/>
      <c r="F53" s="275"/>
      <c r="G53" s="275"/>
      <c r="H53" s="275"/>
      <c r="I53" s="275"/>
      <c r="J53" s="276"/>
      <c r="K53" s="275"/>
      <c r="L53" s="575"/>
      <c r="M53" s="575"/>
      <c r="N53" s="575"/>
      <c r="O53" s="575"/>
      <c r="P53" s="575"/>
      <c r="Q53" s="575"/>
      <c r="R53" s="575"/>
      <c r="S53" s="575"/>
      <c r="T53" s="575"/>
      <c r="U53" s="575"/>
      <c r="V53" s="575"/>
      <c r="W53" s="268"/>
      <c r="X53" s="268"/>
      <c r="Y53" s="268"/>
    </row>
    <row r="54" spans="1:25" ht="22.5" x14ac:dyDescent="0.2">
      <c r="A54" s="575"/>
      <c r="B54" s="580"/>
      <c r="C54" s="581"/>
      <c r="D54" s="275" t="s">
        <v>39</v>
      </c>
      <c r="E54" s="275"/>
      <c r="F54" s="275"/>
      <c r="G54" s="275"/>
      <c r="H54" s="275"/>
      <c r="I54" s="275"/>
      <c r="J54" s="276"/>
      <c r="K54" s="275"/>
      <c r="L54" s="575"/>
      <c r="M54" s="575"/>
      <c r="N54" s="575"/>
      <c r="O54" s="575"/>
      <c r="P54" s="575"/>
      <c r="Q54" s="575"/>
      <c r="R54" s="575"/>
      <c r="S54" s="575"/>
      <c r="T54" s="575"/>
      <c r="U54" s="575"/>
      <c r="V54" s="575"/>
      <c r="W54" s="268"/>
      <c r="X54" s="268"/>
      <c r="Y54" s="268"/>
    </row>
    <row r="55" spans="1:25" ht="12.75" x14ac:dyDescent="0.2">
      <c r="A55" s="575"/>
      <c r="B55" s="580"/>
      <c r="C55" s="579" t="s">
        <v>437</v>
      </c>
      <c r="D55" s="275" t="s">
        <v>36</v>
      </c>
      <c r="E55" s="275">
        <v>1</v>
      </c>
      <c r="F55" s="275"/>
      <c r="G55" s="275"/>
      <c r="H55" s="275">
        <v>1</v>
      </c>
      <c r="I55" s="275"/>
      <c r="J55" s="276"/>
      <c r="K55" s="275">
        <v>1</v>
      </c>
      <c r="L55" s="575"/>
      <c r="M55" s="575"/>
      <c r="N55" s="575"/>
      <c r="O55" s="575"/>
      <c r="P55" s="575"/>
      <c r="Q55" s="575"/>
      <c r="R55" s="575"/>
      <c r="S55" s="575"/>
      <c r="T55" s="575"/>
      <c r="U55" s="575"/>
      <c r="V55" s="575"/>
      <c r="W55" s="268"/>
      <c r="X55" s="268"/>
      <c r="Y55" s="268"/>
    </row>
    <row r="56" spans="1:25" ht="12.75" x14ac:dyDescent="0.2">
      <c r="A56" s="575"/>
      <c r="B56" s="580"/>
      <c r="C56" s="580"/>
      <c r="D56" s="275" t="s">
        <v>37</v>
      </c>
      <c r="E56" s="258">
        <v>65458521.600000001</v>
      </c>
      <c r="F56" s="275">
        <v>69979796.373333305</v>
      </c>
      <c r="G56" s="275"/>
      <c r="H56" s="258">
        <v>65458521.600000001</v>
      </c>
      <c r="I56" s="275"/>
      <c r="J56" s="276"/>
      <c r="K56" s="258">
        <v>63499539.533333302</v>
      </c>
      <c r="L56" s="575"/>
      <c r="M56" s="575"/>
      <c r="N56" s="575"/>
      <c r="O56" s="575"/>
      <c r="P56" s="575"/>
      <c r="Q56" s="575"/>
      <c r="R56" s="575"/>
      <c r="S56" s="575"/>
      <c r="T56" s="575"/>
      <c r="U56" s="575"/>
      <c r="V56" s="575"/>
      <c r="W56" s="268"/>
      <c r="X56" s="268"/>
      <c r="Y56" s="268"/>
    </row>
    <row r="57" spans="1:25" ht="12.75" x14ac:dyDescent="0.2">
      <c r="A57" s="575"/>
      <c r="B57" s="580"/>
      <c r="C57" s="580"/>
      <c r="D57" s="275" t="s">
        <v>38</v>
      </c>
      <c r="E57" s="275"/>
      <c r="F57" s="275"/>
      <c r="G57" s="275"/>
      <c r="H57" s="275"/>
      <c r="I57" s="275"/>
      <c r="J57" s="276"/>
      <c r="K57" s="275"/>
      <c r="L57" s="575"/>
      <c r="M57" s="575"/>
      <c r="N57" s="575"/>
      <c r="O57" s="575"/>
      <c r="P57" s="575"/>
      <c r="Q57" s="575"/>
      <c r="R57" s="575"/>
      <c r="S57" s="575"/>
      <c r="T57" s="575"/>
      <c r="U57" s="575"/>
      <c r="V57" s="575"/>
      <c r="W57" s="268"/>
      <c r="X57" s="268"/>
      <c r="Y57" s="268"/>
    </row>
    <row r="58" spans="1:25" ht="22.5" x14ac:dyDescent="0.2">
      <c r="A58" s="575"/>
      <c r="B58" s="580"/>
      <c r="C58" s="581"/>
      <c r="D58" s="275" t="s">
        <v>39</v>
      </c>
      <c r="E58" s="275"/>
      <c r="F58" s="275"/>
      <c r="G58" s="275"/>
      <c r="H58" s="275"/>
      <c r="I58" s="275"/>
      <c r="J58" s="276"/>
      <c r="K58" s="275"/>
      <c r="L58" s="575"/>
      <c r="M58" s="575"/>
      <c r="N58" s="575"/>
      <c r="O58" s="575"/>
      <c r="P58" s="575"/>
      <c r="Q58" s="575"/>
      <c r="R58" s="575"/>
      <c r="S58" s="575"/>
      <c r="T58" s="575"/>
      <c r="U58" s="575"/>
      <c r="V58" s="575"/>
      <c r="W58" s="268"/>
      <c r="X58" s="268"/>
      <c r="Y58" s="268"/>
    </row>
    <row r="59" spans="1:25" ht="12.75" x14ac:dyDescent="0.2">
      <c r="A59" s="575"/>
      <c r="B59" s="580"/>
      <c r="C59" s="579" t="s">
        <v>436</v>
      </c>
      <c r="D59" s="275" t="s">
        <v>36</v>
      </c>
      <c r="E59" s="275">
        <v>1</v>
      </c>
      <c r="F59" s="275"/>
      <c r="G59" s="275"/>
      <c r="H59" s="275">
        <v>1</v>
      </c>
      <c r="I59" s="275"/>
      <c r="J59" s="276"/>
      <c r="K59" s="275">
        <v>1</v>
      </c>
      <c r="L59" s="575"/>
      <c r="M59" s="575"/>
      <c r="N59" s="575"/>
      <c r="O59" s="575"/>
      <c r="P59" s="575"/>
      <c r="Q59" s="575"/>
      <c r="R59" s="575"/>
      <c r="S59" s="575"/>
      <c r="T59" s="575"/>
      <c r="U59" s="575"/>
      <c r="V59" s="575"/>
      <c r="W59" s="268"/>
      <c r="X59" s="268"/>
      <c r="Y59" s="268"/>
    </row>
    <row r="60" spans="1:25" ht="12.75" x14ac:dyDescent="0.2">
      <c r="A60" s="575"/>
      <c r="B60" s="580"/>
      <c r="C60" s="580"/>
      <c r="D60" s="275" t="s">
        <v>37</v>
      </c>
      <c r="E60" s="258">
        <v>67819121.599999994</v>
      </c>
      <c r="F60" s="275">
        <v>72340396.373333305</v>
      </c>
      <c r="G60" s="275"/>
      <c r="H60" s="258">
        <v>67819121.599999994</v>
      </c>
      <c r="I60" s="275"/>
      <c r="J60" s="276"/>
      <c r="K60" s="258">
        <v>65860139.533333302</v>
      </c>
      <c r="L60" s="575"/>
      <c r="M60" s="575"/>
      <c r="N60" s="575"/>
      <c r="O60" s="575"/>
      <c r="P60" s="575"/>
      <c r="Q60" s="575"/>
      <c r="R60" s="575"/>
      <c r="S60" s="575"/>
      <c r="T60" s="575"/>
      <c r="U60" s="575"/>
      <c r="V60" s="575"/>
      <c r="W60" s="268"/>
      <c r="X60" s="268"/>
      <c r="Y60" s="268"/>
    </row>
    <row r="61" spans="1:25" ht="12.75" x14ac:dyDescent="0.2">
      <c r="A61" s="575"/>
      <c r="B61" s="580"/>
      <c r="C61" s="580"/>
      <c r="D61" s="275" t="s">
        <v>38</v>
      </c>
      <c r="E61" s="275"/>
      <c r="F61" s="275"/>
      <c r="G61" s="275"/>
      <c r="H61" s="275"/>
      <c r="I61" s="275"/>
      <c r="J61" s="276"/>
      <c r="K61" s="275"/>
      <c r="L61" s="575"/>
      <c r="M61" s="575"/>
      <c r="N61" s="575"/>
      <c r="O61" s="575"/>
      <c r="P61" s="575"/>
      <c r="Q61" s="575"/>
      <c r="R61" s="575"/>
      <c r="S61" s="575"/>
      <c r="T61" s="575"/>
      <c r="U61" s="575"/>
      <c r="V61" s="575"/>
      <c r="W61" s="268"/>
      <c r="X61" s="268"/>
      <c r="Y61" s="268"/>
    </row>
    <row r="62" spans="1:25" ht="22.5" x14ac:dyDescent="0.2">
      <c r="A62" s="575"/>
      <c r="B62" s="580"/>
      <c r="C62" s="581"/>
      <c r="D62" s="275" t="s">
        <v>39</v>
      </c>
      <c r="E62" s="275"/>
      <c r="F62" s="275"/>
      <c r="G62" s="275"/>
      <c r="H62" s="275"/>
      <c r="I62" s="275"/>
      <c r="J62" s="276"/>
      <c r="K62" s="275"/>
      <c r="L62" s="575"/>
      <c r="M62" s="575"/>
      <c r="N62" s="575"/>
      <c r="O62" s="575"/>
      <c r="P62" s="575"/>
      <c r="Q62" s="575"/>
      <c r="R62" s="575"/>
      <c r="S62" s="575"/>
      <c r="T62" s="575"/>
      <c r="U62" s="575"/>
      <c r="V62" s="575"/>
      <c r="W62" s="268"/>
      <c r="X62" s="268"/>
      <c r="Y62" s="268"/>
    </row>
    <row r="63" spans="1:25" ht="12.75" x14ac:dyDescent="0.2">
      <c r="A63" s="575"/>
      <c r="B63" s="580"/>
      <c r="C63" s="579" t="s">
        <v>435</v>
      </c>
      <c r="D63" s="275" t="s">
        <v>36</v>
      </c>
      <c r="E63" s="275">
        <v>1</v>
      </c>
      <c r="F63" s="275"/>
      <c r="G63" s="275"/>
      <c r="H63" s="275">
        <v>1</v>
      </c>
      <c r="I63" s="275"/>
      <c r="J63" s="276"/>
      <c r="K63" s="275">
        <v>1</v>
      </c>
      <c r="L63" s="575"/>
      <c r="M63" s="575"/>
      <c r="N63" s="575"/>
      <c r="O63" s="575"/>
      <c r="P63" s="575"/>
      <c r="Q63" s="575"/>
      <c r="R63" s="575"/>
      <c r="S63" s="575"/>
      <c r="T63" s="575"/>
      <c r="U63" s="575"/>
      <c r="V63" s="575"/>
      <c r="W63" s="268"/>
      <c r="X63" s="268"/>
      <c r="Y63" s="268"/>
    </row>
    <row r="64" spans="1:25" ht="12.75" x14ac:dyDescent="0.2">
      <c r="A64" s="575"/>
      <c r="B64" s="580"/>
      <c r="C64" s="580"/>
      <c r="D64" s="275" t="s">
        <v>37</v>
      </c>
      <c r="E64" s="258">
        <v>106673196.09999999</v>
      </c>
      <c r="F64" s="275"/>
      <c r="G64" s="275"/>
      <c r="H64" s="258">
        <v>106673196.09999999</v>
      </c>
      <c r="I64" s="275"/>
      <c r="J64" s="276"/>
      <c r="K64" s="258">
        <v>87394142.033333302</v>
      </c>
      <c r="L64" s="575"/>
      <c r="M64" s="575"/>
      <c r="N64" s="575"/>
      <c r="O64" s="575"/>
      <c r="P64" s="575"/>
      <c r="Q64" s="575"/>
      <c r="R64" s="575"/>
      <c r="S64" s="575"/>
      <c r="T64" s="575"/>
      <c r="U64" s="575"/>
      <c r="V64" s="575"/>
      <c r="W64" s="268"/>
      <c r="X64" s="268"/>
      <c r="Y64" s="268"/>
    </row>
    <row r="65" spans="1:25" ht="12.75" x14ac:dyDescent="0.2">
      <c r="A65" s="575"/>
      <c r="B65" s="580"/>
      <c r="C65" s="580"/>
      <c r="D65" s="275" t="s">
        <v>38</v>
      </c>
      <c r="E65" s="275"/>
      <c r="F65" s="275"/>
      <c r="G65" s="275"/>
      <c r="H65" s="275"/>
      <c r="I65" s="275"/>
      <c r="J65" s="276"/>
      <c r="K65" s="275"/>
      <c r="L65" s="575"/>
      <c r="M65" s="575"/>
      <c r="N65" s="575"/>
      <c r="O65" s="575"/>
      <c r="P65" s="575"/>
      <c r="Q65" s="575"/>
      <c r="R65" s="575"/>
      <c r="S65" s="575"/>
      <c r="T65" s="575"/>
      <c r="U65" s="575"/>
      <c r="V65" s="575"/>
      <c r="W65" s="268"/>
      <c r="X65" s="268"/>
      <c r="Y65" s="268"/>
    </row>
    <row r="66" spans="1:25" ht="22.5" x14ac:dyDescent="0.2">
      <c r="A66" s="575"/>
      <c r="B66" s="580"/>
      <c r="C66" s="581"/>
      <c r="D66" s="275" t="s">
        <v>39</v>
      </c>
      <c r="E66" s="275"/>
      <c r="F66" s="275"/>
      <c r="G66" s="275"/>
      <c r="H66" s="275"/>
      <c r="I66" s="275"/>
      <c r="J66" s="276"/>
      <c r="K66" s="275"/>
      <c r="L66" s="575"/>
      <c r="M66" s="575"/>
      <c r="N66" s="575"/>
      <c r="O66" s="575"/>
      <c r="P66" s="575"/>
      <c r="Q66" s="575"/>
      <c r="R66" s="575"/>
      <c r="S66" s="575"/>
      <c r="T66" s="575"/>
      <c r="U66" s="575"/>
      <c r="V66" s="575"/>
      <c r="W66" s="268"/>
      <c r="X66" s="268"/>
      <c r="Y66" s="268"/>
    </row>
    <row r="67" spans="1:25" ht="12.75" x14ac:dyDescent="0.2">
      <c r="A67" s="575"/>
      <c r="B67" s="580"/>
      <c r="C67" s="579" t="s">
        <v>434</v>
      </c>
      <c r="D67" s="275" t="s">
        <v>36</v>
      </c>
      <c r="E67" s="275">
        <v>1</v>
      </c>
      <c r="F67" s="275"/>
      <c r="G67" s="275"/>
      <c r="H67" s="275">
        <v>1</v>
      </c>
      <c r="I67" s="275"/>
      <c r="J67" s="276"/>
      <c r="K67" s="275">
        <v>1</v>
      </c>
      <c r="L67" s="575"/>
      <c r="M67" s="575"/>
      <c r="N67" s="575"/>
      <c r="O67" s="575"/>
      <c r="P67" s="575"/>
      <c r="Q67" s="575"/>
      <c r="R67" s="575"/>
      <c r="S67" s="575"/>
      <c r="T67" s="575"/>
      <c r="U67" s="575"/>
      <c r="V67" s="575"/>
      <c r="W67" s="268"/>
      <c r="X67" s="268"/>
      <c r="Y67" s="268"/>
    </row>
    <row r="68" spans="1:25" ht="12.75" x14ac:dyDescent="0.2">
      <c r="A68" s="575"/>
      <c r="B68" s="580"/>
      <c r="C68" s="580"/>
      <c r="D68" s="275" t="s">
        <v>37</v>
      </c>
      <c r="E68" s="258">
        <v>65458521.600000001</v>
      </c>
      <c r="F68" s="275">
        <v>72340396.373333305</v>
      </c>
      <c r="G68" s="275"/>
      <c r="H68" s="258">
        <v>65458521.600000001</v>
      </c>
      <c r="I68" s="275"/>
      <c r="J68" s="276"/>
      <c r="K68" s="258">
        <v>63499539.533333302</v>
      </c>
      <c r="L68" s="575"/>
      <c r="M68" s="575"/>
      <c r="N68" s="575"/>
      <c r="O68" s="575"/>
      <c r="P68" s="575"/>
      <c r="Q68" s="575"/>
      <c r="R68" s="575"/>
      <c r="S68" s="575"/>
      <c r="T68" s="575"/>
      <c r="U68" s="575"/>
      <c r="V68" s="575"/>
      <c r="W68" s="268"/>
      <c r="X68" s="268"/>
      <c r="Y68" s="268"/>
    </row>
    <row r="69" spans="1:25" ht="12.75" x14ac:dyDescent="0.2">
      <c r="A69" s="575"/>
      <c r="B69" s="580"/>
      <c r="C69" s="580"/>
      <c r="D69" s="275" t="s">
        <v>38</v>
      </c>
      <c r="E69" s="275"/>
      <c r="F69" s="275"/>
      <c r="G69" s="275"/>
      <c r="H69" s="275"/>
      <c r="I69" s="275"/>
      <c r="J69" s="276"/>
      <c r="K69" s="275"/>
      <c r="L69" s="575"/>
      <c r="M69" s="575"/>
      <c r="N69" s="575"/>
      <c r="O69" s="575"/>
      <c r="P69" s="575"/>
      <c r="Q69" s="575"/>
      <c r="R69" s="575"/>
      <c r="S69" s="575"/>
      <c r="T69" s="575"/>
      <c r="U69" s="575"/>
      <c r="V69" s="575"/>
      <c r="W69" s="268"/>
      <c r="X69" s="268"/>
      <c r="Y69" s="268"/>
    </row>
    <row r="70" spans="1:25" ht="22.5" x14ac:dyDescent="0.2">
      <c r="A70" s="575"/>
      <c r="B70" s="580"/>
      <c r="C70" s="581"/>
      <c r="D70" s="275" t="s">
        <v>39</v>
      </c>
      <c r="E70" s="275"/>
      <c r="F70" s="275"/>
      <c r="G70" s="275"/>
      <c r="H70" s="275"/>
      <c r="I70" s="275"/>
      <c r="J70" s="276"/>
      <c r="K70" s="275"/>
      <c r="L70" s="575"/>
      <c r="M70" s="575"/>
      <c r="N70" s="575"/>
      <c r="O70" s="575"/>
      <c r="P70" s="575"/>
      <c r="Q70" s="575"/>
      <c r="R70" s="575"/>
      <c r="S70" s="575"/>
      <c r="T70" s="575"/>
      <c r="U70" s="575"/>
      <c r="V70" s="575"/>
      <c r="W70" s="268"/>
      <c r="X70" s="268"/>
      <c r="Y70" s="268"/>
    </row>
    <row r="71" spans="1:25" ht="12.75" x14ac:dyDescent="0.2">
      <c r="A71" s="575"/>
      <c r="B71" s="580"/>
      <c r="C71" s="579" t="s">
        <v>433</v>
      </c>
      <c r="D71" s="275" t="s">
        <v>36</v>
      </c>
      <c r="E71" s="275">
        <v>1</v>
      </c>
      <c r="F71" s="275"/>
      <c r="G71" s="275"/>
      <c r="H71" s="275">
        <v>1</v>
      </c>
      <c r="I71" s="275"/>
      <c r="J71" s="276"/>
      <c r="K71" s="275">
        <v>1</v>
      </c>
      <c r="L71" s="575"/>
      <c r="M71" s="575"/>
      <c r="N71" s="575"/>
      <c r="O71" s="575"/>
      <c r="P71" s="575"/>
      <c r="Q71" s="575"/>
      <c r="R71" s="575"/>
      <c r="S71" s="575"/>
      <c r="T71" s="575"/>
      <c r="U71" s="575"/>
      <c r="V71" s="575"/>
      <c r="W71" s="268"/>
      <c r="X71" s="268"/>
      <c r="Y71" s="268"/>
    </row>
    <row r="72" spans="1:25" ht="12.75" x14ac:dyDescent="0.2">
      <c r="A72" s="575"/>
      <c r="B72" s="580"/>
      <c r="C72" s="580"/>
      <c r="D72" s="275" t="s">
        <v>37</v>
      </c>
      <c r="E72" s="258">
        <v>67819121.599999994</v>
      </c>
      <c r="F72" s="275"/>
      <c r="G72" s="275"/>
      <c r="H72" s="258">
        <v>67819121.599999994</v>
      </c>
      <c r="I72" s="275"/>
      <c r="J72" s="276"/>
      <c r="K72" s="258">
        <v>65860139.533333302</v>
      </c>
      <c r="L72" s="575"/>
      <c r="M72" s="575"/>
      <c r="N72" s="575"/>
      <c r="O72" s="575"/>
      <c r="P72" s="575"/>
      <c r="Q72" s="575"/>
      <c r="R72" s="575"/>
      <c r="S72" s="575"/>
      <c r="T72" s="575"/>
      <c r="U72" s="575"/>
      <c r="V72" s="575"/>
      <c r="W72" s="268"/>
      <c r="X72" s="268"/>
      <c r="Y72" s="268"/>
    </row>
    <row r="73" spans="1:25" ht="12.75" x14ac:dyDescent="0.2">
      <c r="A73" s="575"/>
      <c r="B73" s="580"/>
      <c r="C73" s="580"/>
      <c r="D73" s="275" t="s">
        <v>38</v>
      </c>
      <c r="E73" s="275"/>
      <c r="F73" s="275"/>
      <c r="G73" s="275"/>
      <c r="H73" s="275"/>
      <c r="I73" s="275"/>
      <c r="J73" s="276"/>
      <c r="K73" s="275"/>
      <c r="L73" s="575"/>
      <c r="M73" s="575"/>
      <c r="N73" s="575"/>
      <c r="O73" s="575"/>
      <c r="P73" s="575"/>
      <c r="Q73" s="575"/>
      <c r="R73" s="575"/>
      <c r="S73" s="575"/>
      <c r="T73" s="575"/>
      <c r="U73" s="575"/>
      <c r="V73" s="575"/>
      <c r="W73" s="268"/>
      <c r="X73" s="268"/>
      <c r="Y73" s="268"/>
    </row>
    <row r="74" spans="1:25" ht="22.5" x14ac:dyDescent="0.2">
      <c r="A74" s="575"/>
      <c r="B74" s="580"/>
      <c r="C74" s="581"/>
      <c r="D74" s="275" t="s">
        <v>39</v>
      </c>
      <c r="E74" s="275"/>
      <c r="F74" s="275"/>
      <c r="G74" s="275"/>
      <c r="H74" s="275"/>
      <c r="I74" s="275"/>
      <c r="J74" s="276"/>
      <c r="K74" s="275"/>
      <c r="L74" s="575"/>
      <c r="M74" s="575"/>
      <c r="N74" s="575"/>
      <c r="O74" s="575"/>
      <c r="P74" s="575"/>
      <c r="Q74" s="575"/>
      <c r="R74" s="575"/>
      <c r="S74" s="575"/>
      <c r="T74" s="575"/>
      <c r="U74" s="575"/>
      <c r="V74" s="575"/>
      <c r="W74" s="268"/>
      <c r="X74" s="268"/>
      <c r="Y74" s="268"/>
    </row>
    <row r="75" spans="1:25" ht="12.75" x14ac:dyDescent="0.2">
      <c r="A75" s="575"/>
      <c r="B75" s="580"/>
      <c r="C75" s="586" t="s">
        <v>432</v>
      </c>
      <c r="D75" s="275" t="s">
        <v>36</v>
      </c>
      <c r="E75" s="275">
        <v>1</v>
      </c>
      <c r="F75" s="275"/>
      <c r="G75" s="275"/>
      <c r="H75" s="275">
        <v>1</v>
      </c>
      <c r="I75" s="275"/>
      <c r="J75" s="276"/>
      <c r="K75" s="275">
        <v>1</v>
      </c>
      <c r="L75" s="575"/>
      <c r="M75" s="575"/>
      <c r="N75" s="575"/>
      <c r="O75" s="575"/>
      <c r="P75" s="575"/>
      <c r="Q75" s="575"/>
      <c r="R75" s="575"/>
      <c r="S75" s="575"/>
      <c r="T75" s="575"/>
      <c r="U75" s="575"/>
      <c r="V75" s="575"/>
      <c r="W75" s="268"/>
      <c r="X75" s="268"/>
      <c r="Y75" s="268"/>
    </row>
    <row r="76" spans="1:25" ht="12.75" x14ac:dyDescent="0.2">
      <c r="A76" s="575"/>
      <c r="B76" s="580"/>
      <c r="C76" s="587"/>
      <c r="D76" s="275" t="s">
        <v>37</v>
      </c>
      <c r="E76" s="258">
        <v>67819121.599999994</v>
      </c>
      <c r="F76" s="275"/>
      <c r="G76" s="275"/>
      <c r="H76" s="258">
        <v>67819121.599999994</v>
      </c>
      <c r="I76" s="275"/>
      <c r="J76" s="276"/>
      <c r="K76" s="258">
        <v>65860139.533333302</v>
      </c>
      <c r="L76" s="575"/>
      <c r="M76" s="575"/>
      <c r="N76" s="575"/>
      <c r="O76" s="575"/>
      <c r="P76" s="575"/>
      <c r="Q76" s="575"/>
      <c r="R76" s="575"/>
      <c r="S76" s="575"/>
      <c r="T76" s="575"/>
      <c r="U76" s="575"/>
      <c r="V76" s="575"/>
      <c r="W76" s="268"/>
      <c r="X76" s="268"/>
      <c r="Y76" s="268"/>
    </row>
    <row r="77" spans="1:25" ht="12.75" x14ac:dyDescent="0.2">
      <c r="A77" s="575"/>
      <c r="B77" s="580"/>
      <c r="C77" s="587"/>
      <c r="D77" s="275" t="s">
        <v>38</v>
      </c>
      <c r="E77" s="275"/>
      <c r="F77" s="275"/>
      <c r="G77" s="275"/>
      <c r="H77" s="275"/>
      <c r="I77" s="275"/>
      <c r="J77" s="276"/>
      <c r="K77" s="275"/>
      <c r="L77" s="575"/>
      <c r="M77" s="575"/>
      <c r="N77" s="575"/>
      <c r="O77" s="575"/>
      <c r="P77" s="575"/>
      <c r="Q77" s="575"/>
      <c r="R77" s="575"/>
      <c r="S77" s="575"/>
      <c r="T77" s="575"/>
      <c r="U77" s="575"/>
      <c r="V77" s="575"/>
      <c r="W77" s="268"/>
      <c r="X77" s="268"/>
      <c r="Y77" s="268"/>
    </row>
    <row r="78" spans="1:25" ht="22.5" x14ac:dyDescent="0.2">
      <c r="A78" s="575"/>
      <c r="B78" s="580"/>
      <c r="C78" s="588"/>
      <c r="D78" s="275" t="s">
        <v>39</v>
      </c>
      <c r="E78" s="273"/>
      <c r="F78" s="273"/>
      <c r="G78" s="273"/>
      <c r="H78" s="273"/>
      <c r="I78" s="273"/>
      <c r="J78" s="274"/>
      <c r="K78" s="273"/>
      <c r="L78" s="575"/>
      <c r="M78" s="575"/>
      <c r="N78" s="575"/>
      <c r="O78" s="575"/>
      <c r="P78" s="575"/>
      <c r="Q78" s="575"/>
      <c r="R78" s="575"/>
      <c r="S78" s="575"/>
      <c r="T78" s="575"/>
      <c r="U78" s="575"/>
      <c r="V78" s="575"/>
      <c r="W78" s="268"/>
      <c r="X78" s="268"/>
      <c r="Y78" s="268"/>
    </row>
    <row r="79" spans="1:25" ht="12.75" x14ac:dyDescent="0.2">
      <c r="A79" s="575"/>
      <c r="B79" s="580"/>
      <c r="C79" s="589" t="s">
        <v>418</v>
      </c>
      <c r="D79" s="270" t="s">
        <v>36</v>
      </c>
      <c r="E79" s="264">
        <v>1</v>
      </c>
      <c r="F79" s="264"/>
      <c r="G79" s="264">
        <v>15</v>
      </c>
      <c r="H79" s="264">
        <v>1</v>
      </c>
      <c r="I79" s="264"/>
      <c r="J79" s="269">
        <v>15</v>
      </c>
      <c r="K79" s="264">
        <v>15</v>
      </c>
      <c r="L79" s="584"/>
      <c r="M79" s="575"/>
      <c r="N79" s="575"/>
      <c r="O79" s="575"/>
      <c r="P79" s="575"/>
      <c r="Q79" s="575"/>
      <c r="R79" s="575"/>
      <c r="S79" s="575"/>
      <c r="T79" s="575"/>
      <c r="U79" s="575"/>
      <c r="V79" s="575"/>
      <c r="W79" s="268"/>
      <c r="X79" s="268"/>
      <c r="Y79" s="268"/>
    </row>
    <row r="80" spans="1:25" ht="12.75" x14ac:dyDescent="0.2">
      <c r="A80" s="575"/>
      <c r="B80" s="580"/>
      <c r="C80" s="580"/>
      <c r="D80" s="270" t="s">
        <v>37</v>
      </c>
      <c r="E80" s="261">
        <v>1070593101</v>
      </c>
      <c r="F80" s="272">
        <v>111194470.87333301</v>
      </c>
      <c r="G80" s="272">
        <v>1001109210</v>
      </c>
      <c r="H80" s="261">
        <v>1070593101</v>
      </c>
      <c r="I80" s="264"/>
      <c r="J80" s="272">
        <v>104762854</v>
      </c>
      <c r="K80" s="261">
        <v>1023888298</v>
      </c>
      <c r="L80" s="584"/>
      <c r="M80" s="575"/>
      <c r="N80" s="575"/>
      <c r="O80" s="575"/>
      <c r="P80" s="575"/>
      <c r="Q80" s="575"/>
      <c r="R80" s="575"/>
      <c r="S80" s="575"/>
      <c r="T80" s="575"/>
      <c r="U80" s="575"/>
      <c r="V80" s="575"/>
      <c r="W80" s="268"/>
      <c r="X80" s="268"/>
      <c r="Y80" s="268"/>
    </row>
    <row r="81" spans="1:25" ht="12.75" x14ac:dyDescent="0.2">
      <c r="A81" s="575"/>
      <c r="B81" s="580"/>
      <c r="C81" s="580"/>
      <c r="D81" s="270" t="s">
        <v>38</v>
      </c>
      <c r="E81" s="271"/>
      <c r="F81" s="264"/>
      <c r="G81" s="264"/>
      <c r="H81" s="271"/>
      <c r="I81" s="264"/>
      <c r="J81" s="269"/>
      <c r="K81" s="271"/>
      <c r="L81" s="584"/>
      <c r="M81" s="575"/>
      <c r="N81" s="575"/>
      <c r="O81" s="575"/>
      <c r="P81" s="575"/>
      <c r="Q81" s="575"/>
      <c r="R81" s="575"/>
      <c r="S81" s="575"/>
      <c r="T81" s="575"/>
      <c r="U81" s="575"/>
      <c r="V81" s="575"/>
      <c r="W81" s="268"/>
      <c r="X81" s="268"/>
      <c r="Y81" s="268"/>
    </row>
    <row r="82" spans="1:25" ht="22.5" x14ac:dyDescent="0.2">
      <c r="A82" s="576"/>
      <c r="B82" s="581"/>
      <c r="C82" s="581"/>
      <c r="D82" s="270" t="s">
        <v>39</v>
      </c>
      <c r="E82" s="264"/>
      <c r="F82" s="264"/>
      <c r="G82" s="264"/>
      <c r="H82" s="264"/>
      <c r="I82" s="264"/>
      <c r="J82" s="269"/>
      <c r="K82" s="264"/>
      <c r="L82" s="596"/>
      <c r="M82" s="576"/>
      <c r="N82" s="576"/>
      <c r="O82" s="576"/>
      <c r="P82" s="576"/>
      <c r="Q82" s="576"/>
      <c r="R82" s="576"/>
      <c r="S82" s="576"/>
      <c r="T82" s="576"/>
      <c r="U82" s="576"/>
      <c r="V82" s="576"/>
      <c r="W82" s="268"/>
      <c r="X82" s="268"/>
      <c r="Y82" s="268"/>
    </row>
    <row r="83" spans="1:25" ht="12.75" x14ac:dyDescent="0.2">
      <c r="A83" s="582">
        <v>5</v>
      </c>
      <c r="B83" s="579" t="s">
        <v>152</v>
      </c>
      <c r="C83" s="579" t="s">
        <v>431</v>
      </c>
      <c r="D83" s="255" t="s">
        <v>36</v>
      </c>
      <c r="E83" s="260">
        <v>1</v>
      </c>
      <c r="F83" s="260"/>
      <c r="G83" s="260">
        <v>0.2</v>
      </c>
      <c r="H83" s="260"/>
      <c r="I83" s="260"/>
      <c r="J83" s="267">
        <v>0</v>
      </c>
      <c r="K83" s="260">
        <v>0.2</v>
      </c>
      <c r="L83" s="582" t="s">
        <v>430</v>
      </c>
      <c r="M83" s="582" t="s">
        <v>429</v>
      </c>
      <c r="N83" s="582" t="s">
        <v>428</v>
      </c>
      <c r="O83" s="574" t="s">
        <v>209</v>
      </c>
      <c r="P83" s="582" t="s">
        <v>399</v>
      </c>
      <c r="Q83" s="578">
        <v>403354</v>
      </c>
      <c r="R83" s="578">
        <v>387536</v>
      </c>
      <c r="S83" s="582" t="s">
        <v>204</v>
      </c>
      <c r="T83" s="582" t="s">
        <v>204</v>
      </c>
      <c r="U83" s="582" t="s">
        <v>204</v>
      </c>
      <c r="V83" s="578">
        <v>790890</v>
      </c>
    </row>
    <row r="84" spans="1:25" ht="12.75" x14ac:dyDescent="0.2">
      <c r="A84" s="575"/>
      <c r="B84" s="580"/>
      <c r="C84" s="580"/>
      <c r="D84" s="255" t="s">
        <v>37</v>
      </c>
      <c r="E84" s="258">
        <v>65458521.600000001</v>
      </c>
      <c r="F84" s="259">
        <v>69979796.373333305</v>
      </c>
      <c r="G84" s="259">
        <v>293134159</v>
      </c>
      <c r="H84" s="257"/>
      <c r="I84" s="253"/>
      <c r="J84" s="254">
        <v>0</v>
      </c>
      <c r="K84" s="258" t="s">
        <v>427</v>
      </c>
      <c r="L84" s="575"/>
      <c r="M84" s="575"/>
      <c r="N84" s="575"/>
      <c r="O84" s="575"/>
      <c r="P84" s="575"/>
      <c r="Q84" s="575"/>
      <c r="R84" s="575"/>
      <c r="S84" s="575"/>
      <c r="T84" s="575"/>
      <c r="U84" s="575"/>
      <c r="V84" s="575"/>
    </row>
    <row r="85" spans="1:25" ht="12.75" x14ac:dyDescent="0.2">
      <c r="A85" s="575"/>
      <c r="B85" s="580"/>
      <c r="C85" s="580"/>
      <c r="D85" s="255" t="s">
        <v>38</v>
      </c>
      <c r="E85" s="256"/>
      <c r="F85" s="253"/>
      <c r="G85" s="253"/>
      <c r="H85" s="253"/>
      <c r="I85" s="253"/>
      <c r="J85" s="254"/>
      <c r="K85" s="253"/>
      <c r="L85" s="575"/>
      <c r="M85" s="575"/>
      <c r="N85" s="575"/>
      <c r="O85" s="575"/>
      <c r="P85" s="575"/>
      <c r="Q85" s="575"/>
      <c r="R85" s="575"/>
      <c r="S85" s="575"/>
      <c r="T85" s="575"/>
      <c r="U85" s="575"/>
      <c r="V85" s="575"/>
    </row>
    <row r="86" spans="1:25" ht="22.5" x14ac:dyDescent="0.2">
      <c r="A86" s="576"/>
      <c r="B86" s="581"/>
      <c r="C86" s="581"/>
      <c r="D86" s="255" t="s">
        <v>39</v>
      </c>
      <c r="E86" s="253"/>
      <c r="F86" s="253"/>
      <c r="G86" s="253"/>
      <c r="H86" s="253"/>
      <c r="I86" s="253"/>
      <c r="J86" s="254"/>
      <c r="K86" s="253"/>
      <c r="L86" s="576"/>
      <c r="M86" s="576"/>
      <c r="N86" s="576"/>
      <c r="O86" s="576"/>
      <c r="P86" s="576"/>
      <c r="Q86" s="576"/>
      <c r="R86" s="576"/>
      <c r="S86" s="576"/>
      <c r="T86" s="576"/>
      <c r="U86" s="576"/>
      <c r="V86" s="576"/>
    </row>
    <row r="87" spans="1:25" ht="12.75" x14ac:dyDescent="0.2">
      <c r="A87" s="582">
        <v>6</v>
      </c>
      <c r="B87" s="579" t="s">
        <v>141</v>
      </c>
      <c r="C87" s="579" t="s">
        <v>426</v>
      </c>
      <c r="D87" s="255" t="s">
        <v>36</v>
      </c>
      <c r="E87" s="253">
        <v>1</v>
      </c>
      <c r="F87" s="253"/>
      <c r="G87" s="253">
        <v>4</v>
      </c>
      <c r="H87" s="253"/>
      <c r="I87" s="253"/>
      <c r="J87" s="254">
        <v>1.81</v>
      </c>
      <c r="K87" s="253">
        <v>4.28</v>
      </c>
      <c r="L87" s="582" t="s">
        <v>424</v>
      </c>
      <c r="M87" s="582" t="s">
        <v>424</v>
      </c>
      <c r="N87" s="582" t="s">
        <v>423</v>
      </c>
      <c r="O87" s="574" t="s">
        <v>209</v>
      </c>
      <c r="P87" s="582" t="s">
        <v>399</v>
      </c>
      <c r="Q87" s="578">
        <v>329065</v>
      </c>
      <c r="R87" s="578">
        <v>316160</v>
      </c>
      <c r="S87" s="582" t="s">
        <v>204</v>
      </c>
      <c r="T87" s="582" t="s">
        <v>204</v>
      </c>
      <c r="U87" s="582" t="s">
        <v>204</v>
      </c>
      <c r="V87" s="578">
        <v>645225</v>
      </c>
    </row>
    <row r="88" spans="1:25" ht="12.75" x14ac:dyDescent="0.2">
      <c r="A88" s="575"/>
      <c r="B88" s="580"/>
      <c r="C88" s="580"/>
      <c r="D88" s="255" t="s">
        <v>37</v>
      </c>
      <c r="E88" s="258">
        <v>67819121.599999994</v>
      </c>
      <c r="F88" s="259">
        <v>72340396.373333305</v>
      </c>
      <c r="G88" s="259">
        <v>1684857126</v>
      </c>
      <c r="H88" s="257"/>
      <c r="I88" s="253"/>
      <c r="J88" s="259">
        <v>89136819</v>
      </c>
      <c r="K88" s="258">
        <v>848451625</v>
      </c>
      <c r="L88" s="575"/>
      <c r="M88" s="575"/>
      <c r="N88" s="575"/>
      <c r="O88" s="575"/>
      <c r="P88" s="575"/>
      <c r="Q88" s="575"/>
      <c r="R88" s="575"/>
      <c r="S88" s="575"/>
      <c r="T88" s="575"/>
      <c r="U88" s="575"/>
      <c r="V88" s="575"/>
    </row>
    <row r="89" spans="1:25" ht="12.75" x14ac:dyDescent="0.2">
      <c r="A89" s="575"/>
      <c r="B89" s="580"/>
      <c r="C89" s="580"/>
      <c r="D89" s="255" t="s">
        <v>38</v>
      </c>
      <c r="E89" s="256"/>
      <c r="F89" s="253"/>
      <c r="G89" s="253"/>
      <c r="H89" s="253"/>
      <c r="I89" s="253"/>
      <c r="J89" s="254"/>
      <c r="K89" s="253"/>
      <c r="L89" s="575"/>
      <c r="M89" s="575"/>
      <c r="N89" s="575"/>
      <c r="O89" s="575"/>
      <c r="P89" s="575"/>
      <c r="Q89" s="575"/>
      <c r="R89" s="575"/>
      <c r="S89" s="575"/>
      <c r="T89" s="575"/>
      <c r="U89" s="575"/>
      <c r="V89" s="575"/>
    </row>
    <row r="90" spans="1:25" ht="22.5" x14ac:dyDescent="0.2">
      <c r="A90" s="576"/>
      <c r="B90" s="581"/>
      <c r="C90" s="581"/>
      <c r="D90" s="255" t="s">
        <v>39</v>
      </c>
      <c r="E90" s="253"/>
      <c r="F90" s="253"/>
      <c r="G90" s="253"/>
      <c r="H90" s="253"/>
      <c r="I90" s="253"/>
      <c r="J90" s="254"/>
      <c r="K90" s="253"/>
      <c r="L90" s="576"/>
      <c r="M90" s="576"/>
      <c r="N90" s="576"/>
      <c r="O90" s="576"/>
      <c r="P90" s="576"/>
      <c r="Q90" s="576"/>
      <c r="R90" s="576"/>
      <c r="S90" s="576"/>
      <c r="T90" s="576"/>
      <c r="U90" s="576"/>
      <c r="V90" s="576"/>
    </row>
    <row r="91" spans="1:25" ht="12.75" x14ac:dyDescent="0.2">
      <c r="A91" s="582">
        <v>7</v>
      </c>
      <c r="B91" s="579" t="s">
        <v>425</v>
      </c>
      <c r="C91" s="579" t="s">
        <v>207</v>
      </c>
      <c r="D91" s="255" t="s">
        <v>36</v>
      </c>
      <c r="E91" s="253">
        <v>1</v>
      </c>
      <c r="F91" s="253"/>
      <c r="G91" s="253">
        <v>300</v>
      </c>
      <c r="H91" s="253"/>
      <c r="I91" s="253"/>
      <c r="J91" s="254">
        <v>300</v>
      </c>
      <c r="K91" s="253">
        <v>300</v>
      </c>
      <c r="L91" s="582" t="s">
        <v>424</v>
      </c>
      <c r="M91" s="582" t="s">
        <v>424</v>
      </c>
      <c r="N91" s="582" t="s">
        <v>423</v>
      </c>
      <c r="O91" s="574" t="s">
        <v>209</v>
      </c>
      <c r="P91" s="582" t="s">
        <v>399</v>
      </c>
      <c r="Q91" s="582">
        <v>329065</v>
      </c>
      <c r="R91" s="582">
        <v>316160</v>
      </c>
      <c r="S91" s="582" t="s">
        <v>204</v>
      </c>
      <c r="T91" s="582" t="s">
        <v>210</v>
      </c>
      <c r="U91" s="582" t="s">
        <v>204</v>
      </c>
      <c r="V91" s="582">
        <v>645225</v>
      </c>
    </row>
    <row r="92" spans="1:25" ht="12.75" x14ac:dyDescent="0.2">
      <c r="A92" s="575"/>
      <c r="B92" s="580"/>
      <c r="C92" s="580"/>
      <c r="D92" s="255" t="s">
        <v>37</v>
      </c>
      <c r="E92" s="258">
        <v>67819121.599999994</v>
      </c>
      <c r="F92" s="259">
        <v>72340396.373333305</v>
      </c>
      <c r="G92" s="259">
        <v>1252043362</v>
      </c>
      <c r="H92" s="253"/>
      <c r="I92" s="253"/>
      <c r="J92" s="259">
        <v>532460174</v>
      </c>
      <c r="K92" s="258">
        <v>1118312580</v>
      </c>
      <c r="L92" s="575"/>
      <c r="M92" s="575"/>
      <c r="N92" s="575"/>
      <c r="O92" s="575"/>
      <c r="P92" s="575"/>
      <c r="Q92" s="575"/>
      <c r="R92" s="575"/>
      <c r="S92" s="575"/>
      <c r="T92" s="575"/>
      <c r="U92" s="575"/>
      <c r="V92" s="575"/>
    </row>
    <row r="93" spans="1:25" ht="12.75" x14ac:dyDescent="0.2">
      <c r="A93" s="575"/>
      <c r="B93" s="580"/>
      <c r="C93" s="580"/>
      <c r="D93" s="255" t="s">
        <v>38</v>
      </c>
      <c r="E93" s="253"/>
      <c r="F93" s="253"/>
      <c r="G93" s="253"/>
      <c r="H93" s="253"/>
      <c r="I93" s="253"/>
      <c r="J93" s="254"/>
      <c r="K93" s="253"/>
      <c r="L93" s="575"/>
      <c r="M93" s="575"/>
      <c r="N93" s="575"/>
      <c r="O93" s="575"/>
      <c r="P93" s="575"/>
      <c r="Q93" s="575"/>
      <c r="R93" s="575"/>
      <c r="S93" s="575"/>
      <c r="T93" s="575"/>
      <c r="U93" s="575"/>
      <c r="V93" s="575"/>
    </row>
    <row r="94" spans="1:25" ht="22.5" x14ac:dyDescent="0.2">
      <c r="A94" s="575"/>
      <c r="B94" s="580"/>
      <c r="C94" s="580"/>
      <c r="D94" s="255" t="s">
        <v>39</v>
      </c>
      <c r="E94" s="253"/>
      <c r="F94" s="253"/>
      <c r="G94" s="253"/>
      <c r="H94" s="265"/>
      <c r="I94" s="253"/>
      <c r="J94" s="254"/>
      <c r="K94" s="265"/>
      <c r="L94" s="575"/>
      <c r="M94" s="575"/>
      <c r="N94" s="575"/>
      <c r="O94" s="575"/>
      <c r="P94" s="575"/>
      <c r="Q94" s="575"/>
      <c r="R94" s="575"/>
      <c r="S94" s="575"/>
      <c r="T94" s="575"/>
      <c r="U94" s="575"/>
      <c r="V94" s="575"/>
    </row>
    <row r="95" spans="1:25" ht="12.75" x14ac:dyDescent="0.2">
      <c r="A95" s="575"/>
      <c r="B95" s="580"/>
      <c r="C95" s="579" t="s">
        <v>211</v>
      </c>
      <c r="D95" s="255" t="s">
        <v>36</v>
      </c>
      <c r="E95" s="253">
        <v>6</v>
      </c>
      <c r="F95" s="253">
        <v>6</v>
      </c>
      <c r="G95" s="253">
        <v>6</v>
      </c>
      <c r="H95" s="585"/>
      <c r="I95" s="253"/>
      <c r="J95" s="254">
        <v>6</v>
      </c>
      <c r="K95" s="253">
        <v>6</v>
      </c>
      <c r="L95" s="582" t="s">
        <v>205</v>
      </c>
      <c r="M95" s="582" t="s">
        <v>205</v>
      </c>
      <c r="N95" s="582" t="s">
        <v>422</v>
      </c>
      <c r="O95" s="574" t="s">
        <v>209</v>
      </c>
      <c r="P95" s="582" t="s">
        <v>399</v>
      </c>
      <c r="Q95" s="578">
        <v>74289</v>
      </c>
      <c r="R95" s="578">
        <v>71376</v>
      </c>
      <c r="S95" s="582" t="s">
        <v>204</v>
      </c>
      <c r="T95" s="582" t="s">
        <v>204</v>
      </c>
      <c r="U95" s="582" t="s">
        <v>204</v>
      </c>
      <c r="V95" s="578">
        <v>145665</v>
      </c>
    </row>
    <row r="96" spans="1:25" ht="12.75" x14ac:dyDescent="0.2">
      <c r="A96" s="575"/>
      <c r="B96" s="580"/>
      <c r="C96" s="580"/>
      <c r="D96" s="255" t="s">
        <v>37</v>
      </c>
      <c r="E96" s="258">
        <v>25040867</v>
      </c>
      <c r="F96" s="259">
        <v>25040867</v>
      </c>
      <c r="G96" s="259">
        <v>25040867</v>
      </c>
      <c r="H96" s="580"/>
      <c r="I96" s="253"/>
      <c r="J96" s="259">
        <v>114098609</v>
      </c>
      <c r="K96" s="258">
        <v>25040867</v>
      </c>
      <c r="L96" s="575"/>
      <c r="M96" s="575"/>
      <c r="N96" s="575"/>
      <c r="O96" s="575"/>
      <c r="P96" s="575"/>
      <c r="Q96" s="575"/>
      <c r="R96" s="575"/>
      <c r="S96" s="575"/>
      <c r="T96" s="575"/>
      <c r="U96" s="575"/>
      <c r="V96" s="575"/>
    </row>
    <row r="97" spans="1:22" ht="12.75" x14ac:dyDescent="0.2">
      <c r="A97" s="575"/>
      <c r="B97" s="580"/>
      <c r="C97" s="580"/>
      <c r="D97" s="255" t="s">
        <v>38</v>
      </c>
      <c r="E97" s="253"/>
      <c r="F97" s="253"/>
      <c r="G97" s="253"/>
      <c r="H97" s="580"/>
      <c r="I97" s="253"/>
      <c r="J97" s="256"/>
      <c r="K97" s="253"/>
      <c r="L97" s="575"/>
      <c r="M97" s="575"/>
      <c r="N97" s="575"/>
      <c r="O97" s="575"/>
      <c r="P97" s="575"/>
      <c r="Q97" s="575"/>
      <c r="R97" s="575"/>
      <c r="S97" s="575"/>
      <c r="T97" s="575"/>
      <c r="U97" s="575"/>
      <c r="V97" s="575"/>
    </row>
    <row r="98" spans="1:22" ht="22.5" x14ac:dyDescent="0.2">
      <c r="A98" s="575"/>
      <c r="B98" s="580"/>
      <c r="C98" s="581"/>
      <c r="D98" s="266" t="s">
        <v>39</v>
      </c>
      <c r="E98" s="253"/>
      <c r="F98" s="253"/>
      <c r="G98" s="253"/>
      <c r="H98" s="581"/>
      <c r="I98" s="253"/>
      <c r="J98" s="254"/>
      <c r="K98" s="253"/>
      <c r="L98" s="576"/>
      <c r="M98" s="576"/>
      <c r="N98" s="576"/>
      <c r="O98" s="576"/>
      <c r="P98" s="576"/>
      <c r="Q98" s="576"/>
      <c r="R98" s="576"/>
      <c r="S98" s="576"/>
      <c r="T98" s="576"/>
      <c r="U98" s="576"/>
      <c r="V98" s="576"/>
    </row>
    <row r="99" spans="1:22" ht="12.75" x14ac:dyDescent="0.2">
      <c r="A99" s="575"/>
      <c r="B99" s="580"/>
      <c r="C99" s="579" t="s">
        <v>212</v>
      </c>
      <c r="D99" s="255" t="s">
        <v>36</v>
      </c>
      <c r="E99" s="253">
        <v>6</v>
      </c>
      <c r="F99" s="253">
        <v>6</v>
      </c>
      <c r="G99" s="253">
        <v>6</v>
      </c>
      <c r="H99" s="585"/>
      <c r="I99" s="253"/>
      <c r="J99" s="254">
        <v>6</v>
      </c>
      <c r="K99" s="253">
        <v>6</v>
      </c>
      <c r="L99" s="582" t="s">
        <v>213</v>
      </c>
      <c r="M99" s="582" t="s">
        <v>214</v>
      </c>
      <c r="N99" s="582" t="s">
        <v>421</v>
      </c>
      <c r="O99" s="574" t="s">
        <v>209</v>
      </c>
      <c r="P99" s="582" t="s">
        <v>399</v>
      </c>
      <c r="Q99" s="578">
        <v>2302</v>
      </c>
      <c r="R99" s="578">
        <v>2212</v>
      </c>
      <c r="S99" s="582" t="s">
        <v>204</v>
      </c>
      <c r="T99" s="582" t="s">
        <v>204</v>
      </c>
      <c r="U99" s="582" t="s">
        <v>204</v>
      </c>
      <c r="V99" s="578">
        <v>4514</v>
      </c>
    </row>
    <row r="100" spans="1:22" ht="12.75" x14ac:dyDescent="0.2">
      <c r="A100" s="575"/>
      <c r="B100" s="580"/>
      <c r="C100" s="580"/>
      <c r="D100" s="255" t="s">
        <v>37</v>
      </c>
      <c r="E100" s="258">
        <v>25040867</v>
      </c>
      <c r="F100" s="259">
        <v>25040867</v>
      </c>
      <c r="G100" s="259">
        <v>25040867</v>
      </c>
      <c r="H100" s="580"/>
      <c r="I100" s="253"/>
      <c r="J100" s="259">
        <v>38032870</v>
      </c>
      <c r="K100" s="258">
        <v>25040872</v>
      </c>
      <c r="L100" s="575"/>
      <c r="M100" s="575"/>
      <c r="N100" s="575"/>
      <c r="O100" s="575"/>
      <c r="P100" s="575"/>
      <c r="Q100" s="575"/>
      <c r="R100" s="575"/>
      <c r="S100" s="575"/>
      <c r="T100" s="575"/>
      <c r="U100" s="575"/>
      <c r="V100" s="575"/>
    </row>
    <row r="101" spans="1:22" ht="12.75" x14ac:dyDescent="0.2">
      <c r="A101" s="575"/>
      <c r="B101" s="580"/>
      <c r="C101" s="580"/>
      <c r="D101" s="255" t="s">
        <v>38</v>
      </c>
      <c r="E101" s="253"/>
      <c r="F101" s="253"/>
      <c r="G101" s="253"/>
      <c r="H101" s="580"/>
      <c r="I101" s="253"/>
      <c r="J101" s="256"/>
      <c r="K101" s="253"/>
      <c r="L101" s="575"/>
      <c r="M101" s="575"/>
      <c r="N101" s="575"/>
      <c r="O101" s="575"/>
      <c r="P101" s="575"/>
      <c r="Q101" s="575"/>
      <c r="R101" s="575"/>
      <c r="S101" s="575"/>
      <c r="T101" s="575"/>
      <c r="U101" s="575"/>
      <c r="V101" s="575"/>
    </row>
    <row r="102" spans="1:22" ht="22.5" x14ac:dyDescent="0.2">
      <c r="A102" s="575"/>
      <c r="B102" s="580"/>
      <c r="C102" s="581"/>
      <c r="D102" s="255" t="s">
        <v>39</v>
      </c>
      <c r="E102" s="253"/>
      <c r="F102" s="253"/>
      <c r="G102" s="253"/>
      <c r="H102" s="581"/>
      <c r="I102" s="253"/>
      <c r="J102" s="254"/>
      <c r="K102" s="253"/>
      <c r="L102" s="576"/>
      <c r="M102" s="576"/>
      <c r="N102" s="576"/>
      <c r="O102" s="576"/>
      <c r="P102" s="576"/>
      <c r="Q102" s="576"/>
      <c r="R102" s="576"/>
      <c r="S102" s="576"/>
      <c r="T102" s="576"/>
      <c r="U102" s="576"/>
      <c r="V102" s="576"/>
    </row>
    <row r="103" spans="1:22" ht="12.75" x14ac:dyDescent="0.2">
      <c r="A103" s="575"/>
      <c r="B103" s="580"/>
      <c r="C103" s="579" t="s">
        <v>420</v>
      </c>
      <c r="D103" s="255" t="s">
        <v>36</v>
      </c>
      <c r="E103" s="253">
        <v>30</v>
      </c>
      <c r="F103" s="253">
        <v>30</v>
      </c>
      <c r="G103" s="253">
        <v>30</v>
      </c>
      <c r="H103" s="585"/>
      <c r="I103" s="253"/>
      <c r="J103" s="254">
        <v>30</v>
      </c>
      <c r="K103" s="253">
        <v>30</v>
      </c>
      <c r="L103" s="582" t="s">
        <v>216</v>
      </c>
      <c r="M103" s="582" t="s">
        <v>419</v>
      </c>
      <c r="N103" s="582" t="s">
        <v>215</v>
      </c>
      <c r="O103" s="574" t="s">
        <v>209</v>
      </c>
      <c r="P103" s="582"/>
      <c r="Q103" s="582">
        <v>56777</v>
      </c>
      <c r="R103" s="582">
        <v>59326</v>
      </c>
      <c r="S103" s="582" t="s">
        <v>204</v>
      </c>
      <c r="T103" s="582" t="s">
        <v>204</v>
      </c>
      <c r="U103" s="582" t="s">
        <v>204</v>
      </c>
      <c r="V103" s="582">
        <v>116103</v>
      </c>
    </row>
    <row r="104" spans="1:22" ht="12.75" x14ac:dyDescent="0.2">
      <c r="A104" s="575"/>
      <c r="B104" s="580"/>
      <c r="C104" s="580"/>
      <c r="D104" s="255" t="s">
        <v>37</v>
      </c>
      <c r="E104" s="258">
        <v>125204336</v>
      </c>
      <c r="F104" s="259">
        <v>125204336</v>
      </c>
      <c r="G104" s="259">
        <v>125204336</v>
      </c>
      <c r="H104" s="580"/>
      <c r="I104" s="253"/>
      <c r="J104" s="259">
        <v>76065739</v>
      </c>
      <c r="K104" s="253">
        <v>125204336</v>
      </c>
      <c r="L104" s="575"/>
      <c r="M104" s="575"/>
      <c r="N104" s="575"/>
      <c r="O104" s="575"/>
      <c r="P104" s="575"/>
      <c r="Q104" s="575"/>
      <c r="R104" s="575"/>
      <c r="S104" s="575"/>
      <c r="T104" s="575"/>
      <c r="U104" s="575"/>
      <c r="V104" s="575"/>
    </row>
    <row r="105" spans="1:22" ht="12.75" x14ac:dyDescent="0.2">
      <c r="A105" s="575"/>
      <c r="B105" s="580"/>
      <c r="C105" s="580"/>
      <c r="D105" s="255" t="s">
        <v>38</v>
      </c>
      <c r="E105" s="253"/>
      <c r="F105" s="253"/>
      <c r="G105" s="253"/>
      <c r="H105" s="580"/>
      <c r="I105" s="253"/>
      <c r="J105" s="256"/>
      <c r="K105" s="253"/>
      <c r="L105" s="575"/>
      <c r="M105" s="575"/>
      <c r="N105" s="575"/>
      <c r="O105" s="575"/>
      <c r="P105" s="575"/>
      <c r="Q105" s="575"/>
      <c r="R105" s="575"/>
      <c r="S105" s="575"/>
      <c r="T105" s="575"/>
      <c r="U105" s="575"/>
      <c r="V105" s="575"/>
    </row>
    <row r="106" spans="1:22" ht="22.5" x14ac:dyDescent="0.2">
      <c r="A106" s="575"/>
      <c r="B106" s="580"/>
      <c r="C106" s="581"/>
      <c r="D106" s="255" t="s">
        <v>39</v>
      </c>
      <c r="E106" s="253"/>
      <c r="F106" s="253"/>
      <c r="G106" s="253"/>
      <c r="H106" s="581"/>
      <c r="I106" s="253"/>
      <c r="J106" s="254"/>
      <c r="K106" s="265"/>
      <c r="L106" s="576"/>
      <c r="M106" s="576"/>
      <c r="N106" s="576"/>
      <c r="O106" s="576"/>
      <c r="P106" s="576"/>
      <c r="Q106" s="576"/>
      <c r="R106" s="576"/>
      <c r="S106" s="576"/>
      <c r="T106" s="576"/>
      <c r="U106" s="576"/>
      <c r="V106" s="576"/>
    </row>
    <row r="107" spans="1:22" ht="12.75" x14ac:dyDescent="0.2">
      <c r="A107" s="575"/>
      <c r="B107" s="580"/>
      <c r="C107" s="579" t="s">
        <v>418</v>
      </c>
      <c r="D107" s="255" t="s">
        <v>36</v>
      </c>
      <c r="E107" s="253">
        <f>E103+E99+E95+E91</f>
        <v>43</v>
      </c>
      <c r="F107" s="253">
        <v>342</v>
      </c>
      <c r="G107" s="253">
        <v>342</v>
      </c>
      <c r="H107" s="253"/>
      <c r="I107" s="253"/>
      <c r="J107" s="262">
        <v>342</v>
      </c>
      <c r="K107" s="264">
        <v>342</v>
      </c>
      <c r="L107" s="583"/>
      <c r="M107" s="582"/>
      <c r="N107" s="582"/>
      <c r="O107" s="574"/>
      <c r="P107" s="582"/>
      <c r="Q107" s="578">
        <v>462433</v>
      </c>
      <c r="R107" s="578">
        <v>449074</v>
      </c>
      <c r="S107" s="582" t="s">
        <v>204</v>
      </c>
      <c r="T107" s="582" t="s">
        <v>204</v>
      </c>
      <c r="U107" s="582" t="s">
        <v>204</v>
      </c>
      <c r="V107" s="578">
        <v>911507</v>
      </c>
    </row>
    <row r="108" spans="1:22" ht="12.75" x14ac:dyDescent="0.2">
      <c r="A108" s="575"/>
      <c r="B108" s="580"/>
      <c r="C108" s="580"/>
      <c r="D108" s="255" t="s">
        <v>37</v>
      </c>
      <c r="E108" s="258">
        <f>K92+E96+E100+E104</f>
        <v>1293598650</v>
      </c>
      <c r="F108" s="259">
        <f>F92+F96+F100+F104</f>
        <v>247626466.37333331</v>
      </c>
      <c r="G108" s="259">
        <f>G92+G96+G100+G104</f>
        <v>1427329432</v>
      </c>
      <c r="H108" s="253"/>
      <c r="I108" s="253"/>
      <c r="J108" s="263">
        <v>760657391</v>
      </c>
      <c r="K108" s="261">
        <v>1220549002</v>
      </c>
      <c r="L108" s="584"/>
      <c r="M108" s="575"/>
      <c r="N108" s="575"/>
      <c r="O108" s="575"/>
      <c r="P108" s="575"/>
      <c r="Q108" s="575"/>
      <c r="R108" s="575"/>
      <c r="S108" s="575"/>
      <c r="T108" s="575"/>
      <c r="U108" s="575"/>
      <c r="V108" s="575"/>
    </row>
    <row r="109" spans="1:22" ht="12.75" x14ac:dyDescent="0.2">
      <c r="A109" s="575"/>
      <c r="B109" s="580"/>
      <c r="C109" s="580"/>
      <c r="D109" s="255" t="s">
        <v>38</v>
      </c>
      <c r="E109" s="253"/>
      <c r="F109" s="253"/>
      <c r="G109" s="253"/>
      <c r="H109" s="253"/>
      <c r="I109" s="253"/>
      <c r="J109" s="262"/>
      <c r="K109" s="261"/>
      <c r="L109" s="584"/>
      <c r="M109" s="575"/>
      <c r="N109" s="575"/>
      <c r="O109" s="575"/>
      <c r="P109" s="575"/>
      <c r="Q109" s="575"/>
      <c r="R109" s="575"/>
      <c r="S109" s="575"/>
      <c r="T109" s="575"/>
      <c r="U109" s="575"/>
      <c r="V109" s="575"/>
    </row>
    <row r="110" spans="1:22" ht="22.5" x14ac:dyDescent="0.2">
      <c r="A110" s="576"/>
      <c r="B110" s="581"/>
      <c r="C110" s="581"/>
      <c r="D110" s="255" t="s">
        <v>39</v>
      </c>
      <c r="E110" s="253"/>
      <c r="F110" s="253"/>
      <c r="G110" s="253"/>
      <c r="H110" s="253"/>
      <c r="I110" s="253"/>
      <c r="J110" s="254"/>
      <c r="K110" s="260"/>
      <c r="L110" s="576"/>
      <c r="M110" s="576"/>
      <c r="N110" s="576"/>
      <c r="O110" s="576"/>
      <c r="P110" s="576"/>
      <c r="Q110" s="576"/>
      <c r="R110" s="576"/>
      <c r="S110" s="576"/>
      <c r="T110" s="576"/>
      <c r="U110" s="576"/>
      <c r="V110" s="576"/>
    </row>
    <row r="111" spans="1:22" ht="12.75" x14ac:dyDescent="0.2">
      <c r="A111" s="574">
        <v>8</v>
      </c>
      <c r="B111" s="579" t="s">
        <v>143</v>
      </c>
      <c r="C111" s="579" t="s">
        <v>417</v>
      </c>
      <c r="D111" s="255" t="s">
        <v>36</v>
      </c>
      <c r="E111" s="253">
        <v>10</v>
      </c>
      <c r="F111" s="253">
        <v>10</v>
      </c>
      <c r="G111" s="253">
        <v>10</v>
      </c>
      <c r="H111" s="253"/>
      <c r="I111" s="253"/>
      <c r="J111" s="254">
        <v>0</v>
      </c>
      <c r="K111" s="253">
        <v>10</v>
      </c>
      <c r="L111" s="574" t="s">
        <v>416</v>
      </c>
      <c r="M111" s="574" t="s">
        <v>415</v>
      </c>
      <c r="N111" s="574" t="s">
        <v>414</v>
      </c>
      <c r="O111" s="574" t="s">
        <v>413</v>
      </c>
      <c r="P111" s="574" t="s">
        <v>399</v>
      </c>
      <c r="Q111" s="577">
        <v>130108</v>
      </c>
      <c r="R111" s="577">
        <v>125005</v>
      </c>
      <c r="S111" s="574" t="s">
        <v>204</v>
      </c>
      <c r="T111" s="574" t="s">
        <v>204</v>
      </c>
      <c r="U111" s="574" t="s">
        <v>204</v>
      </c>
      <c r="V111" s="574">
        <v>255113</v>
      </c>
    </row>
    <row r="112" spans="1:22" ht="12.75" x14ac:dyDescent="0.2">
      <c r="A112" s="575"/>
      <c r="B112" s="580"/>
      <c r="C112" s="580"/>
      <c r="D112" s="255" t="s">
        <v>37</v>
      </c>
      <c r="E112" s="258">
        <v>587994549</v>
      </c>
      <c r="F112" s="259">
        <v>587994549</v>
      </c>
      <c r="G112" s="259">
        <v>587994549</v>
      </c>
      <c r="H112" s="257"/>
      <c r="I112" s="253"/>
      <c r="J112" s="259">
        <v>31949003</v>
      </c>
      <c r="K112" s="258">
        <v>387590454</v>
      </c>
      <c r="L112" s="575"/>
      <c r="M112" s="575"/>
      <c r="N112" s="575"/>
      <c r="O112" s="575"/>
      <c r="P112" s="575"/>
      <c r="Q112" s="575"/>
      <c r="R112" s="575"/>
      <c r="S112" s="575"/>
      <c r="T112" s="575"/>
      <c r="U112" s="575"/>
      <c r="V112" s="575"/>
    </row>
    <row r="113" spans="1:22" ht="12.75" x14ac:dyDescent="0.2">
      <c r="A113" s="575"/>
      <c r="B113" s="580"/>
      <c r="C113" s="580"/>
      <c r="D113" s="255" t="s">
        <v>38</v>
      </c>
      <c r="E113" s="256"/>
      <c r="F113" s="253"/>
      <c r="G113" s="253"/>
      <c r="H113" s="253"/>
      <c r="I113" s="253"/>
      <c r="J113" s="254"/>
      <c r="K113" s="253"/>
      <c r="L113" s="575"/>
      <c r="M113" s="575"/>
      <c r="N113" s="575"/>
      <c r="O113" s="575"/>
      <c r="P113" s="575"/>
      <c r="Q113" s="575"/>
      <c r="R113" s="575"/>
      <c r="S113" s="575"/>
      <c r="T113" s="575"/>
      <c r="U113" s="575"/>
      <c r="V113" s="575"/>
    </row>
    <row r="114" spans="1:22" ht="22.5" x14ac:dyDescent="0.2">
      <c r="A114" s="576"/>
      <c r="B114" s="581"/>
      <c r="C114" s="581"/>
      <c r="D114" s="255" t="s">
        <v>39</v>
      </c>
      <c r="E114" s="253"/>
      <c r="F114" s="253"/>
      <c r="G114" s="253"/>
      <c r="H114" s="253"/>
      <c r="I114" s="253"/>
      <c r="J114" s="254"/>
      <c r="K114" s="253"/>
      <c r="L114" s="576"/>
      <c r="M114" s="576"/>
      <c r="N114" s="576"/>
      <c r="O114" s="576"/>
      <c r="P114" s="576"/>
      <c r="Q114" s="576"/>
      <c r="R114" s="576"/>
      <c r="S114" s="576"/>
      <c r="T114" s="576"/>
      <c r="U114" s="576"/>
      <c r="V114" s="576"/>
    </row>
    <row r="115" spans="1:22" ht="12.75" x14ac:dyDescent="0.2">
      <c r="A115" s="582">
        <v>9</v>
      </c>
      <c r="B115" s="579" t="s">
        <v>412</v>
      </c>
      <c r="C115" s="579" t="s">
        <v>411</v>
      </c>
      <c r="D115" s="255" t="s">
        <v>36</v>
      </c>
      <c r="E115" s="253">
        <v>10</v>
      </c>
      <c r="F115" s="253">
        <v>10</v>
      </c>
      <c r="G115" s="253">
        <v>10</v>
      </c>
      <c r="H115" s="253"/>
      <c r="I115" s="253"/>
      <c r="J115" s="254">
        <v>0</v>
      </c>
      <c r="K115" s="253">
        <v>6.33</v>
      </c>
      <c r="L115" s="582" t="s">
        <v>208</v>
      </c>
      <c r="M115" s="582" t="s">
        <v>217</v>
      </c>
      <c r="N115" s="582" t="s">
        <v>410</v>
      </c>
      <c r="O115" s="574" t="s">
        <v>209</v>
      </c>
      <c r="P115" s="582" t="s">
        <v>399</v>
      </c>
      <c r="Q115" s="578">
        <v>8516</v>
      </c>
      <c r="R115" s="578">
        <v>8183</v>
      </c>
      <c r="S115" s="582" t="s">
        <v>204</v>
      </c>
      <c r="T115" s="582" t="s">
        <v>204</v>
      </c>
      <c r="U115" s="582" t="s">
        <v>204</v>
      </c>
      <c r="V115" s="578">
        <v>16699</v>
      </c>
    </row>
    <row r="116" spans="1:22" ht="12.75" x14ac:dyDescent="0.2">
      <c r="A116" s="575"/>
      <c r="B116" s="580"/>
      <c r="C116" s="580"/>
      <c r="D116" s="255" t="s">
        <v>37</v>
      </c>
      <c r="E116" s="258">
        <v>1122604667</v>
      </c>
      <c r="F116" s="259">
        <v>1122604667</v>
      </c>
      <c r="G116" s="259">
        <v>1122604667</v>
      </c>
      <c r="H116" s="257"/>
      <c r="I116" s="253"/>
      <c r="J116" s="259">
        <v>52217497</v>
      </c>
      <c r="K116" s="258">
        <v>1138082493</v>
      </c>
      <c r="L116" s="575"/>
      <c r="M116" s="575"/>
      <c r="N116" s="575"/>
      <c r="O116" s="575"/>
      <c r="P116" s="575"/>
      <c r="Q116" s="575"/>
      <c r="R116" s="575"/>
      <c r="S116" s="575"/>
      <c r="T116" s="575"/>
      <c r="U116" s="575"/>
      <c r="V116" s="575"/>
    </row>
    <row r="117" spans="1:22" ht="12.75" x14ac:dyDescent="0.2">
      <c r="A117" s="575"/>
      <c r="B117" s="580"/>
      <c r="C117" s="580"/>
      <c r="D117" s="255" t="s">
        <v>38</v>
      </c>
      <c r="E117" s="256"/>
      <c r="F117" s="253"/>
      <c r="G117" s="253"/>
      <c r="H117" s="253"/>
      <c r="I117" s="253"/>
      <c r="J117" s="254"/>
      <c r="K117" s="253"/>
      <c r="L117" s="575"/>
      <c r="M117" s="575"/>
      <c r="N117" s="575"/>
      <c r="O117" s="575"/>
      <c r="P117" s="575"/>
      <c r="Q117" s="575"/>
      <c r="R117" s="575"/>
      <c r="S117" s="575"/>
      <c r="T117" s="575"/>
      <c r="U117" s="575"/>
      <c r="V117" s="575"/>
    </row>
    <row r="118" spans="1:22" ht="22.5" x14ac:dyDescent="0.2">
      <c r="A118" s="576"/>
      <c r="B118" s="581"/>
      <c r="C118" s="581"/>
      <c r="D118" s="255" t="s">
        <v>39</v>
      </c>
      <c r="E118" s="253"/>
      <c r="F118" s="253"/>
      <c r="G118" s="253"/>
      <c r="H118" s="253"/>
      <c r="I118" s="253"/>
      <c r="J118" s="254"/>
      <c r="K118" s="253"/>
      <c r="L118" s="576"/>
      <c r="M118" s="576"/>
      <c r="N118" s="576"/>
      <c r="O118" s="576"/>
      <c r="P118" s="576"/>
      <c r="Q118" s="576"/>
      <c r="R118" s="576"/>
      <c r="S118" s="576"/>
      <c r="T118" s="576"/>
      <c r="U118" s="576"/>
      <c r="V118" s="576"/>
    </row>
    <row r="119" spans="1:22" ht="12.75" x14ac:dyDescent="0.2">
      <c r="A119" s="582">
        <v>10</v>
      </c>
      <c r="B119" s="579" t="s">
        <v>145</v>
      </c>
      <c r="C119" s="579" t="s">
        <v>409</v>
      </c>
      <c r="D119" s="255" t="s">
        <v>36</v>
      </c>
      <c r="E119" s="253">
        <v>5</v>
      </c>
      <c r="F119" s="253">
        <v>5</v>
      </c>
      <c r="G119" s="253">
        <v>5</v>
      </c>
      <c r="H119" s="253"/>
      <c r="I119" s="253"/>
      <c r="J119" s="254">
        <v>0.02</v>
      </c>
      <c r="K119" s="253">
        <v>4.5</v>
      </c>
      <c r="L119" s="582" t="s">
        <v>408</v>
      </c>
      <c r="M119" s="582" t="s">
        <v>407</v>
      </c>
      <c r="N119" s="582" t="s">
        <v>406</v>
      </c>
      <c r="O119" s="574" t="s">
        <v>405</v>
      </c>
      <c r="P119" s="582" t="s">
        <v>399</v>
      </c>
      <c r="Q119" s="578">
        <v>43307</v>
      </c>
      <c r="R119" s="578">
        <v>41609</v>
      </c>
      <c r="S119" s="582" t="s">
        <v>204</v>
      </c>
      <c r="T119" s="582" t="s">
        <v>204</v>
      </c>
      <c r="U119" s="582" t="s">
        <v>204</v>
      </c>
      <c r="V119" s="578">
        <v>84916</v>
      </c>
    </row>
    <row r="120" spans="1:22" ht="12.75" x14ac:dyDescent="0.2">
      <c r="A120" s="575"/>
      <c r="B120" s="580"/>
      <c r="C120" s="580"/>
      <c r="D120" s="255" t="s">
        <v>37</v>
      </c>
      <c r="E120" s="258">
        <v>454522394</v>
      </c>
      <c r="F120" s="259">
        <v>454522394</v>
      </c>
      <c r="G120" s="259">
        <v>454522394</v>
      </c>
      <c r="H120" s="257"/>
      <c r="I120" s="253"/>
      <c r="J120" s="259">
        <v>73424889</v>
      </c>
      <c r="K120" s="258">
        <v>277154416</v>
      </c>
      <c r="L120" s="575"/>
      <c r="M120" s="575"/>
      <c r="N120" s="575"/>
      <c r="O120" s="575"/>
      <c r="P120" s="575"/>
      <c r="Q120" s="575"/>
      <c r="R120" s="575"/>
      <c r="S120" s="575"/>
      <c r="T120" s="575"/>
      <c r="U120" s="575"/>
      <c r="V120" s="575"/>
    </row>
    <row r="121" spans="1:22" ht="12.75" x14ac:dyDescent="0.2">
      <c r="A121" s="575"/>
      <c r="B121" s="580"/>
      <c r="C121" s="580"/>
      <c r="D121" s="255" t="s">
        <v>38</v>
      </c>
      <c r="E121" s="253"/>
      <c r="F121" s="253"/>
      <c r="G121" s="253"/>
      <c r="H121" s="253"/>
      <c r="I121" s="253"/>
      <c r="J121" s="254"/>
      <c r="K121" s="253"/>
      <c r="L121" s="575"/>
      <c r="M121" s="575"/>
      <c r="N121" s="575"/>
      <c r="O121" s="575"/>
      <c r="P121" s="575"/>
      <c r="Q121" s="575"/>
      <c r="R121" s="575"/>
      <c r="S121" s="575"/>
      <c r="T121" s="575"/>
      <c r="U121" s="575"/>
      <c r="V121" s="575"/>
    </row>
    <row r="122" spans="1:22" ht="22.5" x14ac:dyDescent="0.2">
      <c r="A122" s="576"/>
      <c r="B122" s="581"/>
      <c r="C122" s="581"/>
      <c r="D122" s="255" t="s">
        <v>39</v>
      </c>
      <c r="E122" s="253"/>
      <c r="F122" s="253"/>
      <c r="G122" s="253"/>
      <c r="H122" s="253"/>
      <c r="I122" s="253"/>
      <c r="J122" s="254"/>
      <c r="K122" s="253"/>
      <c r="L122" s="576"/>
      <c r="M122" s="576"/>
      <c r="N122" s="576"/>
      <c r="O122" s="576"/>
      <c r="P122" s="576"/>
      <c r="Q122" s="576"/>
      <c r="R122" s="576"/>
      <c r="S122" s="576"/>
      <c r="T122" s="576"/>
      <c r="U122" s="576"/>
      <c r="V122" s="576"/>
    </row>
    <row r="123" spans="1:22" ht="12.75" x14ac:dyDescent="0.2">
      <c r="A123" s="582">
        <v>11</v>
      </c>
      <c r="B123" s="579" t="s">
        <v>146</v>
      </c>
      <c r="C123" s="579" t="s">
        <v>404</v>
      </c>
      <c r="D123" s="255" t="s">
        <v>36</v>
      </c>
      <c r="E123" s="253">
        <v>0.5</v>
      </c>
      <c r="F123" s="253">
        <v>0.5</v>
      </c>
      <c r="G123" s="253">
        <v>0.5</v>
      </c>
      <c r="H123" s="253"/>
      <c r="I123" s="253"/>
      <c r="J123" s="254">
        <v>0.1</v>
      </c>
      <c r="K123" s="253">
        <v>0.5</v>
      </c>
      <c r="L123" s="582" t="s">
        <v>403</v>
      </c>
      <c r="M123" s="582" t="s">
        <v>402</v>
      </c>
      <c r="N123" s="582" t="s">
        <v>401</v>
      </c>
      <c r="O123" s="574" t="s">
        <v>400</v>
      </c>
      <c r="P123" s="582" t="s">
        <v>399</v>
      </c>
      <c r="Q123" s="578">
        <v>1304673</v>
      </c>
      <c r="R123" s="578">
        <v>1253509</v>
      </c>
      <c r="S123" s="582" t="s">
        <v>204</v>
      </c>
      <c r="T123" s="582" t="s">
        <v>204</v>
      </c>
      <c r="U123" s="582" t="s">
        <v>204</v>
      </c>
      <c r="V123" s="578">
        <v>2558182</v>
      </c>
    </row>
    <row r="124" spans="1:22" ht="12.75" x14ac:dyDescent="0.2">
      <c r="A124" s="575"/>
      <c r="B124" s="580"/>
      <c r="C124" s="580"/>
      <c r="D124" s="255" t="s">
        <v>37</v>
      </c>
      <c r="E124" s="258">
        <v>291706430</v>
      </c>
      <c r="F124" s="259">
        <v>291706430</v>
      </c>
      <c r="G124" s="259">
        <v>291706430</v>
      </c>
      <c r="H124" s="257"/>
      <c r="I124" s="253"/>
      <c r="J124" s="259">
        <v>85497931</v>
      </c>
      <c r="K124" s="258">
        <v>303116375</v>
      </c>
      <c r="L124" s="575"/>
      <c r="M124" s="575"/>
      <c r="N124" s="575"/>
      <c r="O124" s="575"/>
      <c r="P124" s="575"/>
      <c r="Q124" s="575"/>
      <c r="R124" s="575"/>
      <c r="S124" s="575"/>
      <c r="T124" s="575"/>
      <c r="U124" s="575"/>
      <c r="V124" s="575"/>
    </row>
    <row r="125" spans="1:22" ht="12.75" x14ac:dyDescent="0.2">
      <c r="A125" s="575"/>
      <c r="B125" s="580"/>
      <c r="C125" s="580"/>
      <c r="D125" s="255" t="s">
        <v>38</v>
      </c>
      <c r="E125" s="253"/>
      <c r="F125" s="253"/>
      <c r="G125" s="253"/>
      <c r="H125" s="253"/>
      <c r="I125" s="253"/>
      <c r="J125" s="254"/>
      <c r="K125" s="253"/>
      <c r="L125" s="575"/>
      <c r="M125" s="575"/>
      <c r="N125" s="575"/>
      <c r="O125" s="575"/>
      <c r="P125" s="575"/>
      <c r="Q125" s="575"/>
      <c r="R125" s="575"/>
      <c r="S125" s="575"/>
      <c r="T125" s="575"/>
      <c r="U125" s="575"/>
      <c r="V125" s="575"/>
    </row>
    <row r="126" spans="1:22" ht="22.5" x14ac:dyDescent="0.2">
      <c r="A126" s="576"/>
      <c r="B126" s="581"/>
      <c r="C126" s="581"/>
      <c r="D126" s="255" t="s">
        <v>39</v>
      </c>
      <c r="E126" s="253"/>
      <c r="F126" s="253"/>
      <c r="G126" s="253"/>
      <c r="H126" s="253"/>
      <c r="I126" s="253"/>
      <c r="J126" s="254"/>
      <c r="K126" s="253"/>
      <c r="L126" s="576"/>
      <c r="M126" s="576"/>
      <c r="N126" s="576"/>
      <c r="O126" s="576"/>
      <c r="P126" s="576"/>
      <c r="Q126" s="576"/>
      <c r="R126" s="576"/>
      <c r="S126" s="576"/>
      <c r="T126" s="576"/>
      <c r="U126" s="576"/>
      <c r="V126" s="576"/>
    </row>
    <row r="127" spans="1:22" ht="12.75" x14ac:dyDescent="0.2">
      <c r="A127" s="574">
        <v>12</v>
      </c>
      <c r="B127" s="579" t="s">
        <v>398</v>
      </c>
      <c r="C127" s="579" t="s">
        <v>397</v>
      </c>
      <c r="D127" s="255" t="s">
        <v>36</v>
      </c>
      <c r="E127" s="253">
        <v>55</v>
      </c>
      <c r="F127" s="253">
        <v>55</v>
      </c>
      <c r="G127" s="253">
        <v>55</v>
      </c>
      <c r="H127" s="253"/>
      <c r="I127" s="253"/>
      <c r="J127" s="254">
        <v>48</v>
      </c>
      <c r="K127" s="253">
        <v>62.33</v>
      </c>
      <c r="L127" s="574" t="s">
        <v>393</v>
      </c>
      <c r="M127" s="574" t="s">
        <v>392</v>
      </c>
      <c r="N127" s="574" t="s">
        <v>206</v>
      </c>
      <c r="O127" s="574" t="s">
        <v>396</v>
      </c>
      <c r="P127" s="574" t="s">
        <v>390</v>
      </c>
      <c r="Q127" s="577">
        <v>1065697</v>
      </c>
      <c r="R127" s="577">
        <v>1023905</v>
      </c>
      <c r="S127" s="574" t="s">
        <v>204</v>
      </c>
      <c r="T127" s="574" t="s">
        <v>204</v>
      </c>
      <c r="U127" s="574" t="s">
        <v>204</v>
      </c>
      <c r="V127" s="577">
        <v>2089602</v>
      </c>
    </row>
    <row r="128" spans="1:22" ht="12.75" x14ac:dyDescent="0.2">
      <c r="A128" s="575"/>
      <c r="B128" s="580"/>
      <c r="C128" s="580"/>
      <c r="D128" s="255" t="s">
        <v>37</v>
      </c>
      <c r="E128" s="258">
        <v>279700000</v>
      </c>
      <c r="F128" s="259">
        <v>279700000</v>
      </c>
      <c r="G128" s="259">
        <v>279700000</v>
      </c>
      <c r="H128" s="257"/>
      <c r="I128" s="253"/>
      <c r="J128" s="259">
        <v>67568720</v>
      </c>
      <c r="K128" s="258">
        <v>243630106</v>
      </c>
      <c r="L128" s="575"/>
      <c r="M128" s="575"/>
      <c r="N128" s="575"/>
      <c r="O128" s="575"/>
      <c r="P128" s="575"/>
      <c r="Q128" s="575"/>
      <c r="R128" s="575"/>
      <c r="S128" s="575"/>
      <c r="T128" s="575"/>
      <c r="U128" s="575"/>
      <c r="V128" s="575"/>
    </row>
    <row r="129" spans="1:22" ht="12.75" x14ac:dyDescent="0.2">
      <c r="A129" s="575"/>
      <c r="B129" s="580"/>
      <c r="C129" s="580"/>
      <c r="D129" s="255" t="s">
        <v>38</v>
      </c>
      <c r="E129" s="253"/>
      <c r="F129" s="253"/>
      <c r="G129" s="253"/>
      <c r="H129" s="253"/>
      <c r="I129" s="253"/>
      <c r="J129" s="254"/>
      <c r="K129" s="253"/>
      <c r="L129" s="575"/>
      <c r="M129" s="575"/>
      <c r="N129" s="575"/>
      <c r="O129" s="575"/>
      <c r="P129" s="575"/>
      <c r="Q129" s="575"/>
      <c r="R129" s="575"/>
      <c r="S129" s="575"/>
      <c r="T129" s="575"/>
      <c r="U129" s="575"/>
      <c r="V129" s="575"/>
    </row>
    <row r="130" spans="1:22" ht="22.5" x14ac:dyDescent="0.2">
      <c r="A130" s="576"/>
      <c r="B130" s="581"/>
      <c r="C130" s="581"/>
      <c r="D130" s="255" t="s">
        <v>39</v>
      </c>
      <c r="E130" s="253"/>
      <c r="F130" s="253"/>
      <c r="G130" s="253"/>
      <c r="H130" s="253"/>
      <c r="I130" s="253"/>
      <c r="J130" s="254"/>
      <c r="K130" s="253"/>
      <c r="L130" s="576"/>
      <c r="M130" s="576"/>
      <c r="N130" s="576"/>
      <c r="O130" s="576"/>
      <c r="P130" s="576"/>
      <c r="Q130" s="576"/>
      <c r="R130" s="576"/>
      <c r="S130" s="576"/>
      <c r="T130" s="576"/>
      <c r="U130" s="576"/>
      <c r="V130" s="576"/>
    </row>
    <row r="131" spans="1:22" ht="12.75" x14ac:dyDescent="0.2">
      <c r="A131" s="574">
        <v>13</v>
      </c>
      <c r="B131" s="579" t="s">
        <v>395</v>
      </c>
      <c r="C131" s="579" t="s">
        <v>394</v>
      </c>
      <c r="D131" s="255" t="s">
        <v>36</v>
      </c>
      <c r="E131" s="253">
        <v>56</v>
      </c>
      <c r="F131" s="253">
        <v>56</v>
      </c>
      <c r="G131" s="253">
        <v>56</v>
      </c>
      <c r="H131" s="253"/>
      <c r="I131" s="253"/>
      <c r="J131" s="254">
        <v>17</v>
      </c>
      <c r="K131" s="253">
        <v>39</v>
      </c>
      <c r="L131" s="574" t="s">
        <v>393</v>
      </c>
      <c r="M131" s="574" t="s">
        <v>392</v>
      </c>
      <c r="N131" s="574" t="s">
        <v>206</v>
      </c>
      <c r="O131" s="574" t="s">
        <v>391</v>
      </c>
      <c r="P131" s="574" t="s">
        <v>390</v>
      </c>
      <c r="Q131" s="577">
        <v>1065697</v>
      </c>
      <c r="R131" s="577">
        <v>1023905</v>
      </c>
      <c r="S131" s="574" t="s">
        <v>204</v>
      </c>
      <c r="T131" s="574" t="s">
        <v>204</v>
      </c>
      <c r="U131" s="574" t="s">
        <v>204</v>
      </c>
      <c r="V131" s="577">
        <v>2089602</v>
      </c>
    </row>
    <row r="132" spans="1:22" ht="12.75" x14ac:dyDescent="0.2">
      <c r="A132" s="575"/>
      <c r="B132" s="580"/>
      <c r="C132" s="580"/>
      <c r="D132" s="255" t="s">
        <v>37</v>
      </c>
      <c r="E132" s="258">
        <v>627036384</v>
      </c>
      <c r="F132" s="259">
        <v>627036384</v>
      </c>
      <c r="G132" s="259">
        <v>627036384</v>
      </c>
      <c r="H132" s="257"/>
      <c r="I132" s="253"/>
      <c r="J132" s="259">
        <v>121366959</v>
      </c>
      <c r="K132" s="258">
        <v>496056248</v>
      </c>
      <c r="L132" s="575"/>
      <c r="M132" s="575"/>
      <c r="N132" s="575"/>
      <c r="O132" s="575"/>
      <c r="P132" s="575"/>
      <c r="Q132" s="575"/>
      <c r="R132" s="575"/>
      <c r="S132" s="575"/>
      <c r="T132" s="575"/>
      <c r="U132" s="575"/>
      <c r="V132" s="575"/>
    </row>
    <row r="133" spans="1:22" ht="12.75" x14ac:dyDescent="0.2">
      <c r="A133" s="575"/>
      <c r="B133" s="580"/>
      <c r="C133" s="580"/>
      <c r="D133" s="255" t="s">
        <v>38</v>
      </c>
      <c r="E133" s="253"/>
      <c r="F133" s="253"/>
      <c r="G133" s="253"/>
      <c r="H133" s="253"/>
      <c r="I133" s="253"/>
      <c r="J133" s="254"/>
      <c r="K133" s="253"/>
      <c r="L133" s="575"/>
      <c r="M133" s="575"/>
      <c r="N133" s="575"/>
      <c r="O133" s="575"/>
      <c r="P133" s="575"/>
      <c r="Q133" s="575"/>
      <c r="R133" s="575"/>
      <c r="S133" s="575"/>
      <c r="T133" s="575"/>
      <c r="U133" s="575"/>
      <c r="V133" s="575"/>
    </row>
    <row r="134" spans="1:22" ht="22.5" x14ac:dyDescent="0.2">
      <c r="A134" s="576"/>
      <c r="B134" s="581"/>
      <c r="C134" s="581"/>
      <c r="D134" s="255" t="s">
        <v>39</v>
      </c>
      <c r="E134" s="253"/>
      <c r="F134" s="253"/>
      <c r="G134" s="253"/>
      <c r="H134" s="253"/>
      <c r="I134" s="253"/>
      <c r="J134" s="254"/>
      <c r="K134" s="253"/>
      <c r="L134" s="576"/>
      <c r="M134" s="576"/>
      <c r="N134" s="576"/>
      <c r="O134" s="576"/>
      <c r="P134" s="576"/>
      <c r="Q134" s="576"/>
      <c r="R134" s="576"/>
      <c r="S134" s="576"/>
      <c r="T134" s="576"/>
      <c r="U134" s="576"/>
      <c r="V134" s="576"/>
    </row>
    <row r="135" spans="1:22" ht="12.75" x14ac:dyDescent="0.2">
      <c r="A135" s="582">
        <v>14</v>
      </c>
      <c r="B135" s="579" t="s">
        <v>153</v>
      </c>
      <c r="C135" s="579" t="s">
        <v>389</v>
      </c>
      <c r="D135" s="255" t="s">
        <v>36</v>
      </c>
      <c r="E135" s="253">
        <v>0.5</v>
      </c>
      <c r="F135" s="253">
        <v>0.5</v>
      </c>
      <c r="G135" s="253">
        <v>0.5</v>
      </c>
      <c r="H135" s="253"/>
      <c r="I135" s="253"/>
      <c r="J135" s="254">
        <v>0</v>
      </c>
      <c r="K135" s="253">
        <v>0.5</v>
      </c>
      <c r="L135" s="582" t="s">
        <v>388</v>
      </c>
      <c r="M135" s="582" t="s">
        <v>387</v>
      </c>
      <c r="N135" s="582" t="s">
        <v>387</v>
      </c>
      <c r="O135" s="574" t="s">
        <v>209</v>
      </c>
      <c r="P135" s="582" t="s">
        <v>386</v>
      </c>
      <c r="Q135" s="578">
        <v>234639</v>
      </c>
      <c r="R135" s="578">
        <v>225437</v>
      </c>
      <c r="S135" s="582" t="s">
        <v>204</v>
      </c>
      <c r="T135" s="582" t="s">
        <v>204</v>
      </c>
      <c r="U135" s="582" t="s">
        <v>204</v>
      </c>
      <c r="V135" s="578">
        <v>460076</v>
      </c>
    </row>
    <row r="136" spans="1:22" ht="12.75" x14ac:dyDescent="0.2">
      <c r="A136" s="575"/>
      <c r="B136" s="580"/>
      <c r="C136" s="580"/>
      <c r="D136" s="255" t="s">
        <v>37</v>
      </c>
      <c r="E136" s="258">
        <v>94398882</v>
      </c>
      <c r="F136" s="259">
        <v>94398882</v>
      </c>
      <c r="G136" s="259">
        <v>94398882</v>
      </c>
      <c r="H136" s="257"/>
      <c r="I136" s="253"/>
      <c r="J136" s="259">
        <v>45783140</v>
      </c>
      <c r="K136" s="258">
        <v>52491564</v>
      </c>
      <c r="L136" s="575"/>
      <c r="M136" s="575"/>
      <c r="N136" s="575"/>
      <c r="O136" s="575"/>
      <c r="P136" s="575"/>
      <c r="Q136" s="575"/>
      <c r="R136" s="575"/>
      <c r="S136" s="575"/>
      <c r="T136" s="575"/>
      <c r="U136" s="575"/>
      <c r="V136" s="575"/>
    </row>
    <row r="137" spans="1:22" ht="12.75" x14ac:dyDescent="0.2">
      <c r="A137" s="575"/>
      <c r="B137" s="580"/>
      <c r="C137" s="580"/>
      <c r="D137" s="255" t="s">
        <v>38</v>
      </c>
      <c r="E137" s="257"/>
      <c r="F137" s="253"/>
      <c r="G137" s="253"/>
      <c r="H137" s="253"/>
      <c r="I137" s="253"/>
      <c r="J137" s="254"/>
      <c r="K137" s="253"/>
      <c r="L137" s="575"/>
      <c r="M137" s="575"/>
      <c r="N137" s="575"/>
      <c r="O137" s="575"/>
      <c r="P137" s="575"/>
      <c r="Q137" s="575"/>
      <c r="R137" s="575"/>
      <c r="S137" s="575"/>
      <c r="T137" s="575"/>
      <c r="U137" s="575"/>
      <c r="V137" s="575"/>
    </row>
    <row r="138" spans="1:22" ht="22.5" x14ac:dyDescent="0.2">
      <c r="A138" s="576"/>
      <c r="B138" s="581"/>
      <c r="C138" s="581"/>
      <c r="D138" s="255" t="s">
        <v>39</v>
      </c>
      <c r="E138" s="253"/>
      <c r="F138" s="253"/>
      <c r="G138" s="253"/>
      <c r="H138" s="253"/>
      <c r="I138" s="253"/>
      <c r="J138" s="254"/>
      <c r="K138" s="253"/>
      <c r="L138" s="576"/>
      <c r="M138" s="576"/>
      <c r="N138" s="576"/>
      <c r="O138" s="576"/>
      <c r="P138" s="576"/>
      <c r="Q138" s="576"/>
      <c r="R138" s="576"/>
      <c r="S138" s="576"/>
      <c r="T138" s="576"/>
      <c r="U138" s="576"/>
      <c r="V138" s="576"/>
    </row>
    <row r="139" spans="1:22" ht="12.75" x14ac:dyDescent="0.2">
      <c r="A139" s="574">
        <v>15</v>
      </c>
      <c r="B139" s="579" t="s">
        <v>147</v>
      </c>
      <c r="C139" s="579" t="s">
        <v>385</v>
      </c>
      <c r="D139" s="255" t="s">
        <v>36</v>
      </c>
      <c r="E139" s="253">
        <v>4</v>
      </c>
      <c r="F139" s="253">
        <v>4</v>
      </c>
      <c r="G139" s="253">
        <v>4</v>
      </c>
      <c r="H139" s="253"/>
      <c r="I139" s="253"/>
      <c r="J139" s="254">
        <v>4</v>
      </c>
      <c r="K139" s="253">
        <v>4</v>
      </c>
      <c r="L139" s="574" t="s">
        <v>384</v>
      </c>
      <c r="M139" s="574" t="s">
        <v>218</v>
      </c>
      <c r="N139" s="574" t="s">
        <v>383</v>
      </c>
      <c r="O139" s="574" t="s">
        <v>382</v>
      </c>
      <c r="P139" s="574" t="s">
        <v>382</v>
      </c>
      <c r="Q139" s="577">
        <v>3861626</v>
      </c>
      <c r="R139" s="577">
        <v>4118375</v>
      </c>
      <c r="S139" s="574" t="s">
        <v>219</v>
      </c>
      <c r="T139" s="574" t="s">
        <v>220</v>
      </c>
      <c r="U139" s="574" t="s">
        <v>219</v>
      </c>
      <c r="V139" s="577">
        <v>7980001</v>
      </c>
    </row>
    <row r="140" spans="1:22" ht="12.75" x14ac:dyDescent="0.2">
      <c r="A140" s="575"/>
      <c r="B140" s="580"/>
      <c r="C140" s="580"/>
      <c r="D140" s="255" t="s">
        <v>37</v>
      </c>
      <c r="E140" s="258">
        <v>417445330</v>
      </c>
      <c r="F140" s="259">
        <v>417445330</v>
      </c>
      <c r="G140" s="259">
        <v>417445330</v>
      </c>
      <c r="H140" s="257"/>
      <c r="I140" s="253"/>
      <c r="J140" s="259">
        <v>172513767</v>
      </c>
      <c r="K140" s="258">
        <v>377155900</v>
      </c>
      <c r="L140" s="575"/>
      <c r="M140" s="575"/>
      <c r="N140" s="575"/>
      <c r="O140" s="575"/>
      <c r="P140" s="575"/>
      <c r="Q140" s="575"/>
      <c r="R140" s="575"/>
      <c r="S140" s="575"/>
      <c r="T140" s="575"/>
      <c r="U140" s="575"/>
      <c r="V140" s="575"/>
    </row>
    <row r="141" spans="1:22" ht="12.75" x14ac:dyDescent="0.2">
      <c r="A141" s="575"/>
      <c r="B141" s="580"/>
      <c r="C141" s="580"/>
      <c r="D141" s="255" t="s">
        <v>38</v>
      </c>
      <c r="E141" s="257"/>
      <c r="F141" s="253"/>
      <c r="G141" s="253"/>
      <c r="H141" s="253"/>
      <c r="I141" s="253"/>
      <c r="J141" s="256"/>
      <c r="K141" s="253"/>
      <c r="L141" s="575"/>
      <c r="M141" s="575"/>
      <c r="N141" s="575"/>
      <c r="O141" s="575"/>
      <c r="P141" s="575"/>
      <c r="Q141" s="575"/>
      <c r="R141" s="575"/>
      <c r="S141" s="575"/>
      <c r="T141" s="575"/>
      <c r="U141" s="575"/>
      <c r="V141" s="575"/>
    </row>
    <row r="142" spans="1:22" ht="22.5" x14ac:dyDescent="0.2">
      <c r="A142" s="576"/>
      <c r="B142" s="581"/>
      <c r="C142" s="581"/>
      <c r="D142" s="255" t="s">
        <v>39</v>
      </c>
      <c r="E142" s="253"/>
      <c r="F142" s="253"/>
      <c r="G142" s="253"/>
      <c r="H142" s="253"/>
      <c r="I142" s="253"/>
      <c r="J142" s="254"/>
      <c r="K142" s="253"/>
      <c r="L142" s="576"/>
      <c r="M142" s="576"/>
      <c r="N142" s="576"/>
      <c r="O142" s="576"/>
      <c r="P142" s="576"/>
      <c r="Q142" s="576"/>
      <c r="R142" s="576"/>
      <c r="S142" s="576"/>
      <c r="T142" s="576"/>
      <c r="U142" s="576"/>
      <c r="V142" s="576"/>
    </row>
    <row r="143" spans="1:22" ht="12.75" x14ac:dyDescent="0.2">
      <c r="A143" s="559" t="s">
        <v>43</v>
      </c>
      <c r="B143" s="560"/>
      <c r="C143" s="561"/>
      <c r="D143" s="251" t="s">
        <v>40</v>
      </c>
      <c r="E143" s="249"/>
      <c r="F143" s="249"/>
      <c r="G143" s="249"/>
      <c r="H143" s="249"/>
      <c r="I143" s="249"/>
      <c r="J143" s="250"/>
      <c r="K143" s="249"/>
      <c r="L143" s="568"/>
      <c r="M143" s="569"/>
      <c r="N143" s="569"/>
      <c r="O143" s="569"/>
      <c r="P143" s="569"/>
      <c r="Q143" s="569"/>
      <c r="R143" s="569"/>
      <c r="S143" s="569"/>
      <c r="T143" s="569"/>
      <c r="U143" s="569"/>
      <c r="V143" s="570"/>
    </row>
    <row r="144" spans="1:22" ht="22.5" x14ac:dyDescent="0.2">
      <c r="A144" s="562"/>
      <c r="B144" s="563"/>
      <c r="C144" s="564"/>
      <c r="D144" s="251" t="s">
        <v>41</v>
      </c>
      <c r="E144" s="252">
        <f t="shared" ref="E144:J144" si="0">E140+E136+E132+E128+E124+E120+E116+E112+E108+E88+E84+E80+E16+E12+E8</f>
        <v>7338724183.2000008</v>
      </c>
      <c r="F144" s="252">
        <f t="shared" si="0"/>
        <v>5342395918.9933338</v>
      </c>
      <c r="G144" s="252">
        <f t="shared" si="0"/>
        <v>9247684716</v>
      </c>
      <c r="H144" s="252">
        <f t="shared" si="0"/>
        <v>1070593101</v>
      </c>
      <c r="I144" s="252">
        <f t="shared" si="0"/>
        <v>0</v>
      </c>
      <c r="J144" s="252">
        <f t="shared" si="0"/>
        <v>1982142026</v>
      </c>
      <c r="K144" s="252">
        <v>7605977666</v>
      </c>
      <c r="L144" s="571"/>
      <c r="M144" s="572"/>
      <c r="N144" s="572"/>
      <c r="O144" s="572"/>
      <c r="P144" s="572"/>
      <c r="Q144" s="572"/>
      <c r="R144" s="572"/>
      <c r="S144" s="572"/>
      <c r="T144" s="572"/>
      <c r="U144" s="572"/>
      <c r="V144" s="573"/>
    </row>
    <row r="145" spans="1:22" ht="12.75" x14ac:dyDescent="0.2">
      <c r="A145" s="565"/>
      <c r="B145" s="566"/>
      <c r="C145" s="567"/>
      <c r="D145" s="251" t="s">
        <v>42</v>
      </c>
      <c r="E145" s="249"/>
      <c r="F145" s="249"/>
      <c r="G145" s="249"/>
      <c r="H145" s="249"/>
      <c r="I145" s="249"/>
      <c r="J145" s="250"/>
      <c r="K145" s="249"/>
      <c r="L145" s="571"/>
      <c r="M145" s="572"/>
      <c r="N145" s="572"/>
      <c r="O145" s="572"/>
      <c r="P145" s="572"/>
      <c r="Q145" s="572"/>
      <c r="R145" s="572"/>
      <c r="S145" s="572"/>
      <c r="T145" s="572"/>
      <c r="U145" s="572"/>
      <c r="V145" s="573"/>
    </row>
  </sheetData>
  <mergeCells count="291">
    <mergeCell ref="A1:D4"/>
    <mergeCell ref="E1:V1"/>
    <mergeCell ref="E2:V2"/>
    <mergeCell ref="F3:V3"/>
    <mergeCell ref="F4:V4"/>
    <mergeCell ref="A5:A6"/>
    <mergeCell ref="B5:B6"/>
    <mergeCell ref="C5:C6"/>
    <mergeCell ref="D5:D6"/>
    <mergeCell ref="E5:E6"/>
    <mergeCell ref="F5:H5"/>
    <mergeCell ref="L5:P5"/>
    <mergeCell ref="Q5:V5"/>
    <mergeCell ref="A7:A10"/>
    <mergeCell ref="B7:B10"/>
    <mergeCell ref="C7:C10"/>
    <mergeCell ref="L7:L10"/>
    <mergeCell ref="M7:M10"/>
    <mergeCell ref="N7:N10"/>
    <mergeCell ref="O7:O10"/>
    <mergeCell ref="T11:T14"/>
    <mergeCell ref="U11:U14"/>
    <mergeCell ref="V11:V14"/>
    <mergeCell ref="A15:A18"/>
    <mergeCell ref="B15:B18"/>
    <mergeCell ref="C15:C18"/>
    <mergeCell ref="L15:L18"/>
    <mergeCell ref="M15:M18"/>
    <mergeCell ref="P7:P10"/>
    <mergeCell ref="Q7:Q10"/>
    <mergeCell ref="R7:R10"/>
    <mergeCell ref="S7:S10"/>
    <mergeCell ref="T7:T10"/>
    <mergeCell ref="U7:U10"/>
    <mergeCell ref="V7:V10"/>
    <mergeCell ref="A11:A14"/>
    <mergeCell ref="B11:B14"/>
    <mergeCell ref="C11:C14"/>
    <mergeCell ref="L11:L14"/>
    <mergeCell ref="M11:M14"/>
    <mergeCell ref="N11:N14"/>
    <mergeCell ref="O11:O14"/>
    <mergeCell ref="P11:P14"/>
    <mergeCell ref="Q11:Q14"/>
    <mergeCell ref="A19:A82"/>
    <mergeCell ref="B19:B82"/>
    <mergeCell ref="C19:C22"/>
    <mergeCell ref="L19:L82"/>
    <mergeCell ref="M19:M82"/>
    <mergeCell ref="N19:N82"/>
    <mergeCell ref="O19:O82"/>
    <mergeCell ref="R11:R14"/>
    <mergeCell ref="S11:S14"/>
    <mergeCell ref="N15:N18"/>
    <mergeCell ref="O15:O18"/>
    <mergeCell ref="P15:P18"/>
    <mergeCell ref="Q15:Q18"/>
    <mergeCell ref="R15:R18"/>
    <mergeCell ref="S15:S18"/>
    <mergeCell ref="T15:T18"/>
    <mergeCell ref="U15:U18"/>
    <mergeCell ref="V15:V18"/>
    <mergeCell ref="S19:S82"/>
    <mergeCell ref="T19:T82"/>
    <mergeCell ref="U19:U82"/>
    <mergeCell ref="V19:V82"/>
    <mergeCell ref="C23:C26"/>
    <mergeCell ref="C27:C30"/>
    <mergeCell ref="C31:C34"/>
    <mergeCell ref="C35:C38"/>
    <mergeCell ref="C39:C42"/>
    <mergeCell ref="C43:C46"/>
    <mergeCell ref="C47:C50"/>
    <mergeCell ref="C51:C54"/>
    <mergeCell ref="C55:C58"/>
    <mergeCell ref="C59:C62"/>
    <mergeCell ref="C63:C66"/>
    <mergeCell ref="C67:C70"/>
    <mergeCell ref="C71:C74"/>
    <mergeCell ref="C75:C78"/>
    <mergeCell ref="C79:C82"/>
    <mergeCell ref="P19:P82"/>
    <mergeCell ref="Q19:Q82"/>
    <mergeCell ref="R19:R82"/>
    <mergeCell ref="O87:O90"/>
    <mergeCell ref="P87:P90"/>
    <mergeCell ref="Q87:Q90"/>
    <mergeCell ref="R87:R90"/>
    <mergeCell ref="S87:S90"/>
    <mergeCell ref="T87:T90"/>
    <mergeCell ref="U87:U90"/>
    <mergeCell ref="V87:V90"/>
    <mergeCell ref="C83:C86"/>
    <mergeCell ref="L83:L86"/>
    <mergeCell ref="M83:M86"/>
    <mergeCell ref="N83:N86"/>
    <mergeCell ref="A83:A86"/>
    <mergeCell ref="B83:B86"/>
    <mergeCell ref="U91:U94"/>
    <mergeCell ref="V91:V94"/>
    <mergeCell ref="C95:C98"/>
    <mergeCell ref="H95:H98"/>
    <mergeCell ref="L95:L98"/>
    <mergeCell ref="M95:M98"/>
    <mergeCell ref="N95:N98"/>
    <mergeCell ref="O95:O98"/>
    <mergeCell ref="O83:O86"/>
    <mergeCell ref="P83:P86"/>
    <mergeCell ref="Q83:Q86"/>
    <mergeCell ref="R83:R86"/>
    <mergeCell ref="S83:S86"/>
    <mergeCell ref="T83:T86"/>
    <mergeCell ref="U83:U86"/>
    <mergeCell ref="V83:V86"/>
    <mergeCell ref="A87:A90"/>
    <mergeCell ref="B87:B90"/>
    <mergeCell ref="C87:C90"/>
    <mergeCell ref="L87:L90"/>
    <mergeCell ref="M87:M90"/>
    <mergeCell ref="N87:N90"/>
    <mergeCell ref="S91:S94"/>
    <mergeCell ref="T91:T94"/>
    <mergeCell ref="C91:C94"/>
    <mergeCell ref="L91:L94"/>
    <mergeCell ref="M91:M94"/>
    <mergeCell ref="N91:N94"/>
    <mergeCell ref="P95:P98"/>
    <mergeCell ref="Q95:Q98"/>
    <mergeCell ref="O91:O94"/>
    <mergeCell ref="P91:P94"/>
    <mergeCell ref="Q91:Q94"/>
    <mergeCell ref="R91:R94"/>
    <mergeCell ref="R95:R98"/>
    <mergeCell ref="S95:S98"/>
    <mergeCell ref="T95:T98"/>
    <mergeCell ref="U95:U98"/>
    <mergeCell ref="V95:V98"/>
    <mergeCell ref="C99:C102"/>
    <mergeCell ref="H99:H102"/>
    <mergeCell ref="L99:L102"/>
    <mergeCell ref="M99:M102"/>
    <mergeCell ref="N99:N102"/>
    <mergeCell ref="U99:U102"/>
    <mergeCell ref="T99:T102"/>
    <mergeCell ref="R103:R106"/>
    <mergeCell ref="S103:S106"/>
    <mergeCell ref="T103:T106"/>
    <mergeCell ref="V99:V102"/>
    <mergeCell ref="C103:C106"/>
    <mergeCell ref="H103:H106"/>
    <mergeCell ref="L103:L106"/>
    <mergeCell ref="M103:M106"/>
    <mergeCell ref="N103:N106"/>
    <mergeCell ref="O103:O106"/>
    <mergeCell ref="P103:P106"/>
    <mergeCell ref="Q103:Q106"/>
    <mergeCell ref="O99:O102"/>
    <mergeCell ref="V103:V106"/>
    <mergeCell ref="C107:C110"/>
    <mergeCell ref="L107:L110"/>
    <mergeCell ref="M107:M110"/>
    <mergeCell ref="N107:N110"/>
    <mergeCell ref="O107:O110"/>
    <mergeCell ref="V107:V110"/>
    <mergeCell ref="S107:S110"/>
    <mergeCell ref="T107:T110"/>
    <mergeCell ref="U107:U110"/>
    <mergeCell ref="A91:A110"/>
    <mergeCell ref="B91:B110"/>
    <mergeCell ref="R111:R114"/>
    <mergeCell ref="S111:S114"/>
    <mergeCell ref="T111:T114"/>
    <mergeCell ref="U111:U114"/>
    <mergeCell ref="O111:O114"/>
    <mergeCell ref="P111:P114"/>
    <mergeCell ref="Q111:Q114"/>
    <mergeCell ref="P107:P110"/>
    <mergeCell ref="Q107:Q110"/>
    <mergeCell ref="R107:R110"/>
    <mergeCell ref="A111:A114"/>
    <mergeCell ref="B111:B114"/>
    <mergeCell ref="C111:C114"/>
    <mergeCell ref="L111:L114"/>
    <mergeCell ref="M111:M114"/>
    <mergeCell ref="N111:N114"/>
    <mergeCell ref="U103:U106"/>
    <mergeCell ref="P99:P102"/>
    <mergeCell ref="Q99:Q102"/>
    <mergeCell ref="R99:R102"/>
    <mergeCell ref="S99:S102"/>
    <mergeCell ref="V111:V114"/>
    <mergeCell ref="A115:A118"/>
    <mergeCell ref="B115:B118"/>
    <mergeCell ref="C115:C118"/>
    <mergeCell ref="L115:L118"/>
    <mergeCell ref="M115:M118"/>
    <mergeCell ref="T115:T118"/>
    <mergeCell ref="U115:U118"/>
    <mergeCell ref="V115:V118"/>
    <mergeCell ref="S115:S118"/>
    <mergeCell ref="N115:N118"/>
    <mergeCell ref="O115:O118"/>
    <mergeCell ref="P115:P118"/>
    <mergeCell ref="Q115:Q118"/>
    <mergeCell ref="R115:R118"/>
    <mergeCell ref="P119:P122"/>
    <mergeCell ref="Q119:Q122"/>
    <mergeCell ref="R119:R122"/>
    <mergeCell ref="A119:A122"/>
    <mergeCell ref="B119:B122"/>
    <mergeCell ref="C119:C122"/>
    <mergeCell ref="L119:L122"/>
    <mergeCell ref="M119:M122"/>
    <mergeCell ref="N119:N122"/>
    <mergeCell ref="S119:S122"/>
    <mergeCell ref="T119:T122"/>
    <mergeCell ref="U119:U122"/>
    <mergeCell ref="R123:R126"/>
    <mergeCell ref="S123:S126"/>
    <mergeCell ref="T123:T126"/>
    <mergeCell ref="U123:U126"/>
    <mergeCell ref="V119:V122"/>
    <mergeCell ref="A123:A126"/>
    <mergeCell ref="B123:B126"/>
    <mergeCell ref="C123:C126"/>
    <mergeCell ref="L123:L126"/>
    <mergeCell ref="M123:M126"/>
    <mergeCell ref="N123:N126"/>
    <mergeCell ref="O123:O126"/>
    <mergeCell ref="P123:P126"/>
    <mergeCell ref="Q123:Q126"/>
    <mergeCell ref="O119:O122"/>
    <mergeCell ref="V123:V126"/>
    <mergeCell ref="A127:A130"/>
    <mergeCell ref="B127:B130"/>
    <mergeCell ref="C127:C130"/>
    <mergeCell ref="L127:L130"/>
    <mergeCell ref="M127:M130"/>
    <mergeCell ref="T127:T130"/>
    <mergeCell ref="U127:U130"/>
    <mergeCell ref="V127:V130"/>
    <mergeCell ref="S127:S130"/>
    <mergeCell ref="N127:N130"/>
    <mergeCell ref="O127:O130"/>
    <mergeCell ref="P127:P130"/>
    <mergeCell ref="Q127:Q130"/>
    <mergeCell ref="R127:R130"/>
    <mergeCell ref="P131:P134"/>
    <mergeCell ref="Q131:Q134"/>
    <mergeCell ref="R131:R134"/>
    <mergeCell ref="A131:A134"/>
    <mergeCell ref="B131:B134"/>
    <mergeCell ref="C131:C134"/>
    <mergeCell ref="L131:L134"/>
    <mergeCell ref="M131:M134"/>
    <mergeCell ref="N131:N134"/>
    <mergeCell ref="S131:S134"/>
    <mergeCell ref="T131:T134"/>
    <mergeCell ref="U131:U134"/>
    <mergeCell ref="R135:R138"/>
    <mergeCell ref="S135:S138"/>
    <mergeCell ref="T135:T138"/>
    <mergeCell ref="U135:U138"/>
    <mergeCell ref="V131:V134"/>
    <mergeCell ref="A135:A138"/>
    <mergeCell ref="B135:B138"/>
    <mergeCell ref="C135:C138"/>
    <mergeCell ref="L135:L138"/>
    <mergeCell ref="M135:M138"/>
    <mergeCell ref="N135:N138"/>
    <mergeCell ref="O135:O138"/>
    <mergeCell ref="P135:P138"/>
    <mergeCell ref="Q135:Q138"/>
    <mergeCell ref="O131:O134"/>
    <mergeCell ref="A143:C145"/>
    <mergeCell ref="L143:V145"/>
    <mergeCell ref="N139:N142"/>
    <mergeCell ref="O139:O142"/>
    <mergeCell ref="P139:P142"/>
    <mergeCell ref="Q139:Q142"/>
    <mergeCell ref="R139:R142"/>
    <mergeCell ref="S139:S142"/>
    <mergeCell ref="V135:V138"/>
    <mergeCell ref="A139:A142"/>
    <mergeCell ref="B139:B142"/>
    <mergeCell ref="C139:C142"/>
    <mergeCell ref="L139:L142"/>
    <mergeCell ref="M139:M142"/>
    <mergeCell ref="T139:T142"/>
    <mergeCell ref="U139:U142"/>
    <mergeCell ref="V139:V142"/>
  </mergeCell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GESTIÓN</vt:lpstr>
      <vt:lpstr>INVERSION</vt:lpstr>
      <vt:lpstr>ACTIVIDADES </vt:lpstr>
      <vt:lpstr>TERRITORIALIZACIÓN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2014-02-14T15:16:27Z</cp:lastPrinted>
  <dcterms:created xsi:type="dcterms:W3CDTF">2010-03-25T16:40:43Z</dcterms:created>
  <dcterms:modified xsi:type="dcterms:W3CDTF">2019-02-27T20:24:44Z</dcterms:modified>
</cp:coreProperties>
</file>